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85" activeTab="1"/>
  </bookViews>
  <sheets>
    <sheet name="Список ЦБ" sheetId="6" r:id="rId1"/>
    <sheet name="Калькулятор" sheetId="1" r:id="rId2"/>
    <sheet name="Поручения" sheetId="7" r:id="rId3"/>
  </sheets>
  <definedNames>
    <definedName name="_xlnm._FilterDatabase" localSheetId="0" hidden="1">'Список ЦБ'!$A$1:$J$237</definedName>
  </definedNames>
  <calcPr calcId="162913"/>
</workbook>
</file>

<file path=xl/calcChain.xml><?xml version="1.0" encoding="utf-8"?>
<calcChain xmlns="http://schemas.openxmlformats.org/spreadsheetml/2006/main">
  <c r="J56" i="6" l="1"/>
  <c r="J23" i="6" l="1"/>
  <c r="J2" i="6" l="1"/>
  <c r="J3" i="6"/>
  <c r="J4" i="6"/>
  <c r="J5" i="6"/>
  <c r="J6" i="6"/>
  <c r="J7" i="6"/>
  <c r="J8" i="6"/>
  <c r="J9" i="6"/>
  <c r="J10" i="6"/>
  <c r="J11" i="6"/>
  <c r="J12" i="6"/>
  <c r="J13" i="6"/>
  <c r="J14" i="6"/>
  <c r="J15" i="6"/>
  <c r="J16" i="6"/>
  <c r="J17" i="6"/>
  <c r="J18" i="6"/>
  <c r="J19" i="6"/>
  <c r="J20" i="6"/>
  <c r="J21" i="6"/>
  <c r="J22"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7" i="6"/>
  <c r="J58" i="6"/>
  <c r="J59" i="6"/>
  <c r="J60" i="6"/>
  <c r="J61" i="6"/>
  <c r="J62" i="6"/>
  <c r="J63" i="6"/>
  <c r="J64" i="6"/>
  <c r="J65" i="6"/>
  <c r="J66"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E6" i="1" l="1"/>
  <c r="E7" i="1" s="1"/>
  <c r="Q3" i="6" l="1"/>
  <c r="P3" i="6"/>
  <c r="E24" i="1" s="1"/>
  <c r="O3" i="6"/>
  <c r="N3" i="6"/>
  <c r="E23" i="1" s="1"/>
  <c r="N2" i="6" l="1"/>
  <c r="E25" i="1" l="1"/>
  <c r="R3" i="6" s="1"/>
  <c r="M3" i="6" s="1"/>
  <c r="E9" i="1" s="1"/>
  <c r="B25" i="1"/>
  <c r="R2" i="6" s="1"/>
  <c r="Q2" i="6"/>
  <c r="P2" i="6"/>
  <c r="O2" i="6"/>
  <c r="E22" i="1" l="1"/>
  <c r="E19" i="1" s="1"/>
  <c r="M2" i="6"/>
  <c r="B9" i="1" s="1"/>
  <c r="F12" i="7"/>
  <c r="E18" i="1" l="1"/>
  <c r="F18" i="7"/>
  <c r="F10" i="7"/>
  <c r="F8" i="7"/>
  <c r="F6" i="7"/>
  <c r="C18" i="7"/>
  <c r="C12" i="7"/>
  <c r="C10" i="7"/>
  <c r="C8" i="7"/>
  <c r="C6" i="7"/>
  <c r="B16" i="1" l="1"/>
  <c r="F22" i="7" l="1"/>
  <c r="B6" i="1"/>
  <c r="B7" i="1" s="1"/>
  <c r="E16" i="1"/>
  <c r="E14" i="1" s="1"/>
  <c r="B24" i="1"/>
  <c r="B23" i="1"/>
  <c r="B22" i="1"/>
  <c r="C22" i="7" l="1"/>
  <c r="E17" i="1"/>
  <c r="B13" i="1"/>
  <c r="B14" i="1"/>
  <c r="B19" i="1"/>
  <c r="C16" i="7" s="1"/>
  <c r="B18" i="1"/>
  <c r="C14" i="7" s="1"/>
  <c r="F16" i="7"/>
  <c r="E13" i="1"/>
  <c r="F14" i="7"/>
  <c r="B17" i="1" l="1"/>
  <c r="B21" i="1" s="1"/>
  <c r="E21" i="1"/>
  <c r="E15" i="1"/>
  <c r="E20" i="1"/>
  <c r="B20" i="1" l="1"/>
  <c r="B15" i="1"/>
</calcChain>
</file>

<file path=xl/sharedStrings.xml><?xml version="1.0" encoding="utf-8"?>
<sst xmlns="http://schemas.openxmlformats.org/spreadsheetml/2006/main" count="813" uniqueCount="530">
  <si>
    <t>Дата 1 части сделки</t>
  </si>
  <si>
    <t>Ставка, %</t>
  </si>
  <si>
    <t>Эмитент ЦБ</t>
  </si>
  <si>
    <t>Код ЦБ</t>
  </si>
  <si>
    <t>ПАО Сбербанк</t>
  </si>
  <si>
    <t>ПАО АФК "Система"</t>
  </si>
  <si>
    <t>Требуемое кол-во ценных бумаг, шт.</t>
  </si>
  <si>
    <t>Считаем от кол-ва ЦБ, шт.</t>
  </si>
  <si>
    <t>Тип ценных бумаг</t>
  </si>
  <si>
    <t>Расчет от суммы</t>
  </si>
  <si>
    <t>Расчет от кол-ва ценных бумаг</t>
  </si>
  <si>
    <t>Начальный дисконт, %</t>
  </si>
  <si>
    <t>Уровень Расторжения, %</t>
  </si>
  <si>
    <t>Уровень Маржин -Колл, %</t>
  </si>
  <si>
    <t>Максимальный Уровень Маржин -Колл, %</t>
  </si>
  <si>
    <t>Максимальный Уровень Расторжения, %</t>
  </si>
  <si>
    <t>ОФЗ 26212</t>
  </si>
  <si>
    <t>ОФЗ 26218</t>
  </si>
  <si>
    <t>ПАО "ЛУКОЙЛ"</t>
  </si>
  <si>
    <t>ПАО "Газпром"</t>
  </si>
  <si>
    <t>ПАО "ГМК "Норильский никель"</t>
  </si>
  <si>
    <t>ПАО "НК "Роснефть"</t>
  </si>
  <si>
    <t>ПАО "Магнит"</t>
  </si>
  <si>
    <t>ПАО "Татнефть"</t>
  </si>
  <si>
    <t>АК "АЛРОСА" (ПАО)</t>
  </si>
  <si>
    <t>ПАО Московская Биржа</t>
  </si>
  <si>
    <t>ПАО "НОВАТЭК"</t>
  </si>
  <si>
    <t>ПАО "Северсталь"</t>
  </si>
  <si>
    <t>ПАО "НЛМК"</t>
  </si>
  <si>
    <t>ПАО "МТС"</t>
  </si>
  <si>
    <t>ОАО "ММК"</t>
  </si>
  <si>
    <t>ПАО "Интер РАО"</t>
  </si>
  <si>
    <t>ПАО "Полюс"</t>
  </si>
  <si>
    <t>ПАО "ФСК ЕЭС"</t>
  </si>
  <si>
    <t>ПАО "Транснефть"</t>
  </si>
  <si>
    <t>ПАО "Газпром нефть"</t>
  </si>
  <si>
    <t>Начальный уровень маржин-колл (МС)</t>
  </si>
  <si>
    <t>Начальный уровень Расторжения (ТС)</t>
  </si>
  <si>
    <t>.</t>
  </si>
  <si>
    <t>Калькулятор</t>
  </si>
  <si>
    <t>Данные по ЦБ в кальк. от кол-ва:</t>
  </si>
  <si>
    <t>*Цена закрытия предыдущего торгового дня. НКД на дату расчетов.</t>
  </si>
  <si>
    <t>Уровень Маржин -Колл*, %</t>
  </si>
  <si>
    <t>ОФЗ 26219</t>
  </si>
  <si>
    <t>ОФЗ 26221</t>
  </si>
  <si>
    <t>ОФЗ 26225</t>
  </si>
  <si>
    <t>Роснфт1P4</t>
  </si>
  <si>
    <t>RU000A0JXQK2</t>
  </si>
  <si>
    <t>**Списывается при первой части</t>
  </si>
  <si>
    <t>Цена 1 ЦБ (без НКД) в валюте.*</t>
  </si>
  <si>
    <t>НКД (при наличии) в валюте. *</t>
  </si>
  <si>
    <t>Калькулятор носит исключительно информационный характер.</t>
  </si>
  <si>
    <t>РЖД 1Р-07R</t>
  </si>
  <si>
    <t>RU000A0ZZ9R4</t>
  </si>
  <si>
    <t>RU000A100N12</t>
  </si>
  <si>
    <t>RU000A0ZYDD9</t>
  </si>
  <si>
    <t>ОФЗ 26230</t>
  </si>
  <si>
    <t>RU000A100EF5</t>
  </si>
  <si>
    <t>Валюта сделки</t>
  </si>
  <si>
    <t>RUB</t>
  </si>
  <si>
    <t>Код расчетов</t>
  </si>
  <si>
    <t>Расчеты</t>
  </si>
  <si>
    <t>Продажа</t>
  </si>
  <si>
    <t>Направление 1 части сделки</t>
  </si>
  <si>
    <t>Наименование ценной бумаги</t>
  </si>
  <si>
    <t>RB – cегодня</t>
  </si>
  <si>
    <t>Количество ЦБ</t>
  </si>
  <si>
    <t>Margin call</t>
  </si>
  <si>
    <t>Termination call</t>
  </si>
  <si>
    <t>Ставка РЕПО</t>
  </si>
  <si>
    <t>Партнер</t>
  </si>
  <si>
    <t>MC0005500000</t>
  </si>
  <si>
    <t>Срок РЕПО, дн.</t>
  </si>
  <si>
    <t>Поручение от суммы</t>
  </si>
  <si>
    <t>Сумма РЕПО</t>
  </si>
  <si>
    <t>Поручение от кол-ва ценных бумаг</t>
  </si>
  <si>
    <t>!!! При выводе денедных средств, полученных от сделки ОТС-РЕПО, может быть удержан НДФЛ (если на дату вывода будет налогооблагаемая ⁣ ⁣база).</t>
  </si>
  <si>
    <r>
      <t>Дата 2 части сделки (</t>
    </r>
    <r>
      <rPr>
        <sz val="11"/>
        <rFont val="Calibri"/>
        <family val="2"/>
        <charset val="204"/>
        <scheme val="minor"/>
      </rPr>
      <t>только торговые дни</t>
    </r>
    <r>
      <rPr>
        <sz val="11"/>
        <color theme="1"/>
        <rFont val="Calibri"/>
        <family val="2"/>
        <charset val="204"/>
        <scheme val="minor"/>
      </rPr>
      <t>)</t>
    </r>
  </si>
  <si>
    <r>
      <t>Дата 2 части сд</t>
    </r>
    <r>
      <rPr>
        <sz val="11"/>
        <rFont val="Calibri"/>
        <family val="2"/>
        <charset val="204"/>
        <scheme val="minor"/>
      </rPr>
      <t>елки (только торговые дни</t>
    </r>
    <r>
      <rPr>
        <sz val="11"/>
        <color theme="1"/>
        <rFont val="Calibri"/>
        <family val="2"/>
        <charset val="204"/>
        <scheme val="minor"/>
      </rPr>
      <t>)</t>
    </r>
  </si>
  <si>
    <t>Уровень МС***, % drop</t>
  </si>
  <si>
    <t>Уровень TС***, % drop</t>
  </si>
  <si>
    <t>Ценовой уровень МС*** (рассч. на дату 2 ч.)</t>
  </si>
  <si>
    <t>Ценовой уровень ТС*** (рассч. на дату 2 ч.)</t>
  </si>
  <si>
    <t>***Уровни МС и ТС рассчитываются без учета влияния НКД</t>
  </si>
  <si>
    <t>ПАО Сбербанк прив.</t>
  </si>
  <si>
    <t>Брокерские услуги оказывает ПАО Сбербанк (Банк), генеральная лицензия Банка России на осуществление банковских операций № 1481 от 11.08.2015г., лицензия на оказание брокерских услуг №045-02894-100000 от 27.11.2000г. Подробную информацию о брокерских услугах Банка Вы можете получить по телефону 8-800-555-55-50, на сайте www.sberbank.ru/broker или в отделениях Банка. На указанном сайте также размещены актуальные на каждый момент времени Условия предоставления брокерских и иных услуг. Изменение условий производится Банком в одностороннем порядке. Содержание настоящего документа приводится исключительно в информационных целях и не является не является рекламой каких-либо финансовых инструментов, продуктов или услуг или предложением, обязательством, рекомендацией, побуждением совершать операции на финансовом рынке. Несмотря на получение информации, Вы самостоятельно принимаете все инвестиционные решения и обеспечиваете соответствие таких решений Вашему инвестиционному профилю в целом и в частности Вашим личным представлениям об ожидаемой доходности от операций с финансовыми инструментами, о периоде времени, за который определяется такая доходность, а также о допустимом для Вас риске убытков от таких операций. ПАО Сбербанк не гарантирует доходов от указанных в данном разделе операций с финансовыми инструментами и не несет ответственности за результаты Ваших инвестиционных решений, принятых на основании предоставленной ПАО Сбербанк информации. Никакие финансовые инструменты, продукты или услуги, упомянутые в настоящем документе, не предлагаются к продаже и не продаются в какой-либо юрисдикции, где такая деятельность противоречила бы законодательству о ценных бумагах или другим местным законам и нормативно-правовым актам или обязывала бы Банк выполнить требование регистрации в такой юрисдикции. В частности,  доводим до Вашего сведения, что ряд государств (в частности, США и Европейский Союз) ввел режим санкций, которые запрещают резидентам соответствующих государств приобретение (содействие в приобретении) долговых инструментов, выпущенных Банком. Банк предлагает Вам убедиться в том, что Вы имеете право инвестировать средства в упомянутые в настоящем документе финансовые инструменты, продукты или услуги. Таким образом, Банк не может быть ни в какой форме привлечен к ответственности в случае нарушения Вами применимых к Вам в какой-либо юрисдикции запретов. Информация о финансовых инструментах, которая содержится в настоящем документе, подготовлена и предоставляется обезличено для определенной категории или для всех клиентов, потенциальных клиентов и контрагентов ПАО Сбербанк не на основании договора об инвестиционном консультировании и не на основании Вашего инвестиционного профиля. Таким образом, такая информация представляет собой универсальные для всех заинтересованных лиц сведения, в том числе общедоступные для всех сведения о возможности совершать операции с финансовыми инструментами. Данная информация может не соответствовать именно Вашему инвестиционному профилю, не учитывать Ваши личные предпочтения и ожидания по уровню риска и/или доходности и, таким образом, не является индивидуальной инвестиционной рекомендацией персонально Вам. Банк сохраняет за собой право предоставлять персонально Вам индивидуальные инвестиционные рекомендации исключительно на основании заключенного Вами договора об инвестиционном консультировании, исключительно после определения Вашего инвестиционного профиля и в соответствии с ним.v Банк не может гарантировать, что финансовые инструменты, продукты и услуги, описанные в нем, подходят лицам, которые ознакомились с такими материалами. Банк рекомендует Вам не полагаться исключительно на информацию, с которой Вы были ознакомлены в настоящем материале, а сделать свою собственную оценку соответствующих рисков и привлечь, при необходимости, независимых экспертов. Банк не несет ответственности за финансовые или иные последствия, которые могут возникнуть в результате принятия Вами решений в отношении финансовых инструментов, продуктов и услуг, представленных в информационных материалах. Банк прилагает разумные усилия для получения информации из надежных, по его мнению, источников. Вместе с тем, Банк не делает никаких заверений в отношении того, что информация или оценки, содержащиеся в настоящем информационном материале,  являются достоверными, точными или полными. Любая информация, представленная в данном документе, может быть изменена в любое время без предварительного уведомления. Любая приведенная в настоящем документе информация и оценки не являются условиями какой-либо сделки, в том числе потенциальной. Финансовые инструменты и инвестиционная деятельность связаны с высокими рисками. Настоящий документ не содержит описания таких рисков, информации о затратах, которые могут потребоваться в связи с заключением и прекращением сделок, связанных с финансовыми инструментами, продуктами и услугами, а также в связи с исполнением обязательств по соответствующим договорам. Стоимость акций, облигаций, инвестиционных паев и иных финансовых инструментов может уменьшаться или увеличиваться. Результаты инвестирования в прошлом не определяют доходов в будущем. Прежде чем заключать какую-либо сделку с финансовым инструментом, Вам необходимо убедиться, что Вы полностью понимаете все условия финансового инструмента, условия сделки с таким инструментом, а также связанные со сделкой юридические, налоговые, финансовые и другие риски, в том числе Вашу готовность понести значительные убытки. Банк и/или государство не гарантирует доходность инвестиций, инвестиционной деятельности или финансовых инструментов. До осуществления инвестиций необходимо внимательно ознакомиться с условиями и/или документами, которые регулируют порядок их осуществления. До приобретения финансовых инструментов необходимо внимательно ознакомиться с условиями их обращения. Банк обращает внимание Инвесторов, являющихся физическими лицами, на то, что на денежные средства, переданные Банку в рамках брокерского обслуживания, не распространяется действие Федерального закона от 23.12.2003. №177-ФЗ «О страховании вкладов физических лиц в банках Российской Федерации. Банк оказывает услуги в качестве профессионального участника рынка ценных бумаг, а не как кредитная организация на основании договора банковского вклада или договора банковского счета. Банк настоящим информирует Вас о возможном наличии конфликта интересов при предложении рассматриваемых в информационных материалах финансовых инструментов. Конфликт интересов возникает в следующих случаях: (i) Банк является эмитентом одного или нескольких рассматриваемых финансовых инструментов (получателем выгоды от распространения финансовых инструментов) и участник группы лиц Банка (далее – участник группы) одновременно оказывает брокерские услуги и/или (ii) участник группы представляет интересы одновременно нескольких лиц при оказании им брокерских или иных услуг и/или (iii) участник группы имеет собственный интерес в совершении операций с финансовым инструментом и одновременно оказывает брокерские услуги и/или (iv) участник группы, действуя в интересах третьих лиц или интересах другого участника группы, осуществляет поддержание цен, спроса, предложения и (или) объема торгов с ценными бумагами и иными финансовыми инструментами, действуя, в том числе в качестве маркет-мейкера. Более того, участники группы могут состоять и будут продолжать находиться в договорных отношениях по оказанию брокерских, депозитарных и иных профессиональных услуг с отличными от инвесторов лицами, при этом (i) участники группы могут получать в свое распоряжение информацию, представляющую интерес для инвесторов, и участники группы не несут перед инвесторами никаких обязательств по раскрытию такой информации или использованию ее при выполнении своих обязательств; (ii) условия оказания услуг и размер вознаграждения участников группы за оказание таких услуг третьим лицам могут отличаться от условий и размера вознаграждения, предусмотренного для инвесторов. При урегулировании возникающих конфликтов интересов Банк руководствуется интересами своих клиентов. Более подробную информацию о мерах, предпринимаемых Банком в отношении конфликтов интересов,  можно найти в Политике Банка по управлению конфликтом интересов, размещённой на официальном сайте Банка:(http://www.sberbank.com/ru/compliance/ukipk)
Представленная информация не предназначена для публичного распространения.</t>
  </si>
  <si>
    <t>RU000A101QX0</t>
  </si>
  <si>
    <t>Ростелеком 001Р-01R</t>
  </si>
  <si>
    <t>RU000A0JWTN2</t>
  </si>
  <si>
    <t>Систем1P11</t>
  </si>
  <si>
    <t>ТрнфБО1P8</t>
  </si>
  <si>
    <t>RU000A101LB7</t>
  </si>
  <si>
    <t>RU000A101L21</t>
  </si>
  <si>
    <t>RU000A101LF8</t>
  </si>
  <si>
    <t>RU000A101MH2</t>
  </si>
  <si>
    <t>RU000A101T31</t>
  </si>
  <si>
    <t>RU000A101QV4</t>
  </si>
  <si>
    <t>RU000A101QY8</t>
  </si>
  <si>
    <t>RU000A101S32</t>
  </si>
  <si>
    <t>RU000A101T23</t>
  </si>
  <si>
    <t>RU000A101TZ9</t>
  </si>
  <si>
    <t>RU000A101UZ7</t>
  </si>
  <si>
    <t>ОФЗ 26233</t>
  </si>
  <si>
    <t>RU000A101F94</t>
  </si>
  <si>
    <t>RU000A101VL5</t>
  </si>
  <si>
    <t>RU000A101VK7</t>
  </si>
  <si>
    <t>RU000A101WT6</t>
  </si>
  <si>
    <t>RU000A101VS0</t>
  </si>
  <si>
    <t>RU000A101WG3</t>
  </si>
  <si>
    <t>RU000A101WV2</t>
  </si>
  <si>
    <t>RU000A101WU4</t>
  </si>
  <si>
    <t>RU000A101Y75</t>
  </si>
  <si>
    <t>RU000A1021M1</t>
  </si>
  <si>
    <t>Начальный коэффициент (дисконт), %</t>
  </si>
  <si>
    <t>RU000A101FH6</t>
  </si>
  <si>
    <t>МТС 1P-14</t>
  </si>
  <si>
    <t>RU000A100YF3</t>
  </si>
  <si>
    <t>RU000A101EF3</t>
  </si>
  <si>
    <t>RU000A1005L6</t>
  </si>
  <si>
    <t>RU000A100Y50</t>
  </si>
  <si>
    <t>RU000A101YG9</t>
  </si>
  <si>
    <t>RU000A101ZR3</t>
  </si>
  <si>
    <t>RU000A101ZS1</t>
  </si>
  <si>
    <t>RU000A1020F7</t>
  </si>
  <si>
    <t>RU000A1021N9</t>
  </si>
  <si>
    <t>RU000A102168</t>
  </si>
  <si>
    <t>RU000A102176</t>
  </si>
  <si>
    <t>RU000A1020G5</t>
  </si>
  <si>
    <t>RU000A1022N7</t>
  </si>
  <si>
    <t>RU000A0JS3W6</t>
  </si>
  <si>
    <t>RU000A0JTK38</t>
  </si>
  <si>
    <t>RU000A0JVW48</t>
  </si>
  <si>
    <t>RU000A0JWM07</t>
  </si>
  <si>
    <t>RU000A0JXFM1</t>
  </si>
  <si>
    <t>RU000A0ZYUB7</t>
  </si>
  <si>
    <t>RU000A1023X4</t>
  </si>
  <si>
    <t>RU000A1023Y2</t>
  </si>
  <si>
    <t>RU000A101CQ4</t>
  </si>
  <si>
    <t>Валюта ЦБ</t>
  </si>
  <si>
    <t>Кросс-валютный коэффициент</t>
  </si>
  <si>
    <t>Валюта ценной бумаги</t>
  </si>
  <si>
    <t>Макс. Уровень Маржин -Колл*, %</t>
  </si>
  <si>
    <t>Макс. Уровень Расторжения**, %</t>
  </si>
  <si>
    <t>https://www.sberbank.ru/ru/person/investments/broker_service/pointsofservice</t>
  </si>
  <si>
    <t>*Уровень Маржин-колл зависит от Начального коэффициента и не может быть выше 25% для долевых ценных бумаг</t>
  </si>
  <si>
    <t>**Уровень Расторжения зависит от Начального коэффициента и не может быть выше 35% для долевых ценных бумаг</t>
  </si>
  <si>
    <t>***По переданным по Сделке ОТС-РЕПО депозитарным распискам, отсутствует возможность подачи поручения Депозитарию по корпоративному действию WTRC «Подтверждение освобождения от удерживаемого налога».</t>
  </si>
  <si>
    <t>Если вы не нашли интересующую вас ценную бумагу, обратитесь пожалуйста к своему клиентскому менеджеру или в ближайшую точку инвестиционно-брокерского обслуживания:</t>
  </si>
  <si>
    <t>Значение начального дисконта для кросс-валютных сделок увеличивается от 2 до 5%, более подробный расчет доступен на вкладке калькулятор.</t>
  </si>
  <si>
    <t>ОФЗ 26207</t>
  </si>
  <si>
    <t>МЕТАЛИНБ03</t>
  </si>
  <si>
    <t>МЕТАЛИНБ04</t>
  </si>
  <si>
    <t>Система1P9</t>
  </si>
  <si>
    <t>СУЭК-Ф1P4R</t>
  </si>
  <si>
    <t>СУЭК-Ф1P5R</t>
  </si>
  <si>
    <t>Уровень Расторжения**, %</t>
  </si>
  <si>
    <t>RU000A102242</t>
  </si>
  <si>
    <t>RU000A102259</t>
  </si>
  <si>
    <t>RU000A102283</t>
  </si>
  <si>
    <t>RU000A1022R8</t>
  </si>
  <si>
    <t>RU000A1028J2</t>
  </si>
  <si>
    <t>RU000A1023Z9</t>
  </si>
  <si>
    <t>RU000A1028K0</t>
  </si>
  <si>
    <t>RU000A1027A3</t>
  </si>
  <si>
    <t>RU000A1025S9</t>
  </si>
  <si>
    <t>RU000A1025R1</t>
  </si>
  <si>
    <t>RU000A1026P3</t>
  </si>
  <si>
    <t>RU000A1026N8</t>
  </si>
  <si>
    <t>RU000A1026M0</t>
  </si>
  <si>
    <t>RU000A102622</t>
  </si>
  <si>
    <t>RU000A102614</t>
  </si>
  <si>
    <t>RU000A1025L4</t>
  </si>
  <si>
    <t>RU000A102416</t>
  </si>
  <si>
    <t>Дата погашения</t>
  </si>
  <si>
    <t>RU0009029540</t>
  </si>
  <si>
    <t>RU0009024277</t>
  </si>
  <si>
    <t>RU0007661625</t>
  </si>
  <si>
    <t>RU0007288411</t>
  </si>
  <si>
    <t>RU000A0J2Q06</t>
  </si>
  <si>
    <t>RU000A0JKQU8</t>
  </si>
  <si>
    <t>RU0009033591</t>
  </si>
  <si>
    <t>RU0007252813</t>
  </si>
  <si>
    <t>RU000A0JR4A1</t>
  </si>
  <si>
    <t>RU0009029557</t>
  </si>
  <si>
    <t>RU000A0DKVS5</t>
  </si>
  <si>
    <t>RU0009046510</t>
  </si>
  <si>
    <t>RU0009029524</t>
  </si>
  <si>
    <t>RU0009046452</t>
  </si>
  <si>
    <t>RU0007775219</t>
  </si>
  <si>
    <t>RU0009084396</t>
  </si>
  <si>
    <t>RU0008926258</t>
  </si>
  <si>
    <t>RU000A0JPNM1</t>
  </si>
  <si>
    <t>RU000A0JNAA8</t>
  </si>
  <si>
    <t>RU000A0JPNN9</t>
  </si>
  <si>
    <t>RU0009091573</t>
  </si>
  <si>
    <t>RU000A0DQZE3</t>
  </si>
  <si>
    <t>RU0009062467</t>
  </si>
  <si>
    <t>СберИОС357</t>
  </si>
  <si>
    <t>СберИОС358</t>
  </si>
  <si>
    <t>СберИОС359</t>
  </si>
  <si>
    <t>СберИОС360</t>
  </si>
  <si>
    <t>СберИОС363</t>
  </si>
  <si>
    <t>СберИОС364</t>
  </si>
  <si>
    <t>СберИОС366</t>
  </si>
  <si>
    <t>СберИОС367</t>
  </si>
  <si>
    <t>СберИОС375</t>
  </si>
  <si>
    <t>СберИОС376</t>
  </si>
  <si>
    <t>СберИОС380</t>
  </si>
  <si>
    <t>СберИОС382</t>
  </si>
  <si>
    <t>СберИОС396</t>
  </si>
  <si>
    <t>СберИОС399</t>
  </si>
  <si>
    <t>RU000A1029R3</t>
  </si>
  <si>
    <t>RU000A102C88</t>
  </si>
  <si>
    <t>RU000A1029Q5</t>
  </si>
  <si>
    <t>RU000A1029S1</t>
  </si>
  <si>
    <t>RU000A102C96</t>
  </si>
  <si>
    <t>RU000A102CA6</t>
  </si>
  <si>
    <t>RU000A102A72</t>
  </si>
  <si>
    <t>RU000A102A80</t>
  </si>
  <si>
    <t>RU000A102BR2</t>
  </si>
  <si>
    <t>RU000A102BS0</t>
  </si>
  <si>
    <t>RU000A102D53</t>
  </si>
  <si>
    <t>RU000A102D61</t>
  </si>
  <si>
    <t>RU000A102GZ4</t>
  </si>
  <si>
    <t>RU000A102JW5</t>
  </si>
  <si>
    <t>ПАО "Сургутнефтегаз" прив.</t>
  </si>
  <si>
    <t>ПАО "Сургутнефтегаз"</t>
  </si>
  <si>
    <t>RU000A102HC1</t>
  </si>
  <si>
    <t>Сбер2СУБ2R</t>
  </si>
  <si>
    <t>ОФЗ 26224</t>
  </si>
  <si>
    <t>RU000A0ZYUA9</t>
  </si>
  <si>
    <t>СберИОС245</t>
  </si>
  <si>
    <t>СберИОС250</t>
  </si>
  <si>
    <t>СберИОС252</t>
  </si>
  <si>
    <t>СберИОС253</t>
  </si>
  <si>
    <t>СберИОС264</t>
  </si>
  <si>
    <t>СберИОС270</t>
  </si>
  <si>
    <t>СберИОС272</t>
  </si>
  <si>
    <t>СберИОС273</t>
  </si>
  <si>
    <t>СберИОС274</t>
  </si>
  <si>
    <t>СберИОС279</t>
  </si>
  <si>
    <t>СберИОС280</t>
  </si>
  <si>
    <t>СберИОС282</t>
  </si>
  <si>
    <t>СберИОС285</t>
  </si>
  <si>
    <t>СберИОС286</t>
  </si>
  <si>
    <t>СберИОС287</t>
  </si>
  <si>
    <t>СберИОС288</t>
  </si>
  <si>
    <t>СберИОС292</t>
  </si>
  <si>
    <t>СберИОС295</t>
  </si>
  <si>
    <t>СберИОС296</t>
  </si>
  <si>
    <t>СберИОС297</t>
  </si>
  <si>
    <t>СберИОС298</t>
  </si>
  <si>
    <t>СберИОС301</t>
  </si>
  <si>
    <t>СберИОС302</t>
  </si>
  <si>
    <t>СберИОС304</t>
  </si>
  <si>
    <t>СберИОС305</t>
  </si>
  <si>
    <t>СберИОС306</t>
  </si>
  <si>
    <t>СберИОС311</t>
  </si>
  <si>
    <t>СберИОС312</t>
  </si>
  <si>
    <t>СберИОС314</t>
  </si>
  <si>
    <t>СберИОС315</t>
  </si>
  <si>
    <t>СберИОС316</t>
  </si>
  <si>
    <t>СберИОС318</t>
  </si>
  <si>
    <t>СберИОС319</t>
  </si>
  <si>
    <t>СберИОС320</t>
  </si>
  <si>
    <t>СберИОС321</t>
  </si>
  <si>
    <t>СберИОС323</t>
  </si>
  <si>
    <t>СберИОС324</t>
  </si>
  <si>
    <t>СберИОС327</t>
  </si>
  <si>
    <t>СберИОС336</t>
  </si>
  <si>
    <t>СберИОС338</t>
  </si>
  <si>
    <t>СберИОС340</t>
  </si>
  <si>
    <t>СберИОС341</t>
  </si>
  <si>
    <t>СберИОС342</t>
  </si>
  <si>
    <t>СберИОС343</t>
  </si>
  <si>
    <t>СберИОС345</t>
  </si>
  <si>
    <t>СберИОС346</t>
  </si>
  <si>
    <t>СберИОС348</t>
  </si>
  <si>
    <t>СберИОС354</t>
  </si>
  <si>
    <t>СберИОС355</t>
  </si>
  <si>
    <t>RU000A1010M4</t>
  </si>
  <si>
    <t>РЖД 1Р-17R</t>
  </si>
  <si>
    <t>RU000A102BT8</t>
  </si>
  <si>
    <t>ОФЗ 26236</t>
  </si>
  <si>
    <t>ОФЗ 26228</t>
  </si>
  <si>
    <t>RU000A100A82</t>
  </si>
  <si>
    <t>Сумма второй части сделки в валюте бумаги</t>
  </si>
  <si>
    <t>Сумма процентов в валюте бумаги</t>
  </si>
  <si>
    <t>Комиссия за заключение сделки в валюте бумаги**</t>
  </si>
  <si>
    <t>Сумма процентов в валюте сделки валюта бумаги</t>
  </si>
  <si>
    <t>Сумма 1 части сделки в валюте бумаги</t>
  </si>
  <si>
    <t>Считаем от суммы сделки (1ч.) в валюте бумаги</t>
  </si>
  <si>
    <t>СберИОС378</t>
  </si>
  <si>
    <t>RU000A102DF3</t>
  </si>
  <si>
    <t>СберИОС389</t>
  </si>
  <si>
    <t>RU000A102GL4</t>
  </si>
  <si>
    <t>СберИОС390</t>
  </si>
  <si>
    <t>RU000A102GM2</t>
  </si>
  <si>
    <t>СберИОС391</t>
  </si>
  <si>
    <t>RU000A102GN0</t>
  </si>
  <si>
    <t>СберИОС392</t>
  </si>
  <si>
    <t>RU000A102GP5</t>
  </si>
  <si>
    <t>СберИОС393</t>
  </si>
  <si>
    <t>RU000A102GQ3</t>
  </si>
  <si>
    <t>СберИОС394</t>
  </si>
  <si>
    <t>RU000A102GR1</t>
  </si>
  <si>
    <t>СберИОС414</t>
  </si>
  <si>
    <t>СберИОС417</t>
  </si>
  <si>
    <t>СберИОС419</t>
  </si>
  <si>
    <t>СберИОС421</t>
  </si>
  <si>
    <t>RU000A102RA4</t>
  </si>
  <si>
    <t>RU000A102RC0</t>
  </si>
  <si>
    <t>RU000A102RD8</t>
  </si>
  <si>
    <t>RU000A102RE6</t>
  </si>
  <si>
    <t>СберИОС410</t>
  </si>
  <si>
    <t>RU000A102V69</t>
  </si>
  <si>
    <t>RU000A102UC4</t>
  </si>
  <si>
    <t>RU000A102SU0</t>
  </si>
  <si>
    <t>RU000A102TD4</t>
  </si>
  <si>
    <t>RU000A102TH5</t>
  </si>
  <si>
    <t>RU000A102VD0</t>
  </si>
  <si>
    <t>СберИОС413</t>
  </si>
  <si>
    <t>СберИОС420</t>
  </si>
  <si>
    <t>СберИОС423</t>
  </si>
  <si>
    <t>СберИОС425</t>
  </si>
  <si>
    <t>СберИОС426</t>
  </si>
  <si>
    <t>Систем1P16</t>
  </si>
  <si>
    <t>RU000A102FS1</t>
  </si>
  <si>
    <t>Данные по ЦБ в кальк. от суммы:</t>
  </si>
  <si>
    <t>СберИОС412</t>
  </si>
  <si>
    <t>RU000A1031G2</t>
  </si>
  <si>
    <t>СберИОС429</t>
  </si>
  <si>
    <t>RU000A102WB2</t>
  </si>
  <si>
    <t>СберИОС430</t>
  </si>
  <si>
    <t>RU000A102W50</t>
  </si>
  <si>
    <t>СберИОС431</t>
  </si>
  <si>
    <t>RU000A102WC0</t>
  </si>
  <si>
    <t>СберИОС432</t>
  </si>
  <si>
    <t>RU000A102X26</t>
  </si>
  <si>
    <t>СберИОС433</t>
  </si>
  <si>
    <t>RU000A102ZZ4</t>
  </si>
  <si>
    <t>СберИОС436</t>
  </si>
  <si>
    <t>RU000A1032N6</t>
  </si>
  <si>
    <t>СберИОС437</t>
  </si>
  <si>
    <t>RU000A103273</t>
  </si>
  <si>
    <t>СберИОС438</t>
  </si>
  <si>
    <t>RU000A1032K2</t>
  </si>
  <si>
    <t>СберИОС439</t>
  </si>
  <si>
    <t>RU000A1032C9</t>
  </si>
  <si>
    <t>СберИОС440</t>
  </si>
  <si>
    <t>RU000A1032L0</t>
  </si>
  <si>
    <t>СберИОС442</t>
  </si>
  <si>
    <t>RU000A103216</t>
  </si>
  <si>
    <t>Сбер Sb27R</t>
  </si>
  <si>
    <t>RU000A103661</t>
  </si>
  <si>
    <t>Сбер Sb25R</t>
  </si>
  <si>
    <t>RU000A102YG7</t>
  </si>
  <si>
    <t xml:space="preserve">Cистем1Р12 </t>
  </si>
  <si>
    <t>RU000A101012</t>
  </si>
  <si>
    <t>ОФЗ 26229</t>
  </si>
  <si>
    <t>RU000A100EG3</t>
  </si>
  <si>
    <t>СберИОС349</t>
  </si>
  <si>
    <t>СберИОС401</t>
  </si>
  <si>
    <t>СберИОС416</t>
  </si>
  <si>
    <t>СберИОС435</t>
  </si>
  <si>
    <t>СберИОС445</t>
  </si>
  <si>
    <t>СберИОС446</t>
  </si>
  <si>
    <t>СберИОС447</t>
  </si>
  <si>
    <t>СберИОС449</t>
  </si>
  <si>
    <t>СберИОС450</t>
  </si>
  <si>
    <t>СберИОС454</t>
  </si>
  <si>
    <t>СберИОС455</t>
  </si>
  <si>
    <t>СберИОС456</t>
  </si>
  <si>
    <t>RU000A1027B1</t>
  </si>
  <si>
    <t>RU000A103968</t>
  </si>
  <si>
    <t>RU000A103976</t>
  </si>
  <si>
    <t>RU000A103AM3</t>
  </si>
  <si>
    <t>RU000A103539</t>
  </si>
  <si>
    <t>RU000A103588</t>
  </si>
  <si>
    <t>RU000A103596</t>
  </si>
  <si>
    <t>RU000A103AP6</t>
  </si>
  <si>
    <t>RU000A103AF7</t>
  </si>
  <si>
    <t>RU000A103C87</t>
  </si>
  <si>
    <t>RU000A103CP2</t>
  </si>
  <si>
    <t>RU000A103CR8</t>
  </si>
  <si>
    <t>СУЭК-Ф1P6R</t>
  </si>
  <si>
    <t>RU000A102986</t>
  </si>
  <si>
    <t>СберИОС468</t>
  </si>
  <si>
    <t>RU000A103P25</t>
  </si>
  <si>
    <t>СберИОС457</t>
  </si>
  <si>
    <t>СберИОС458</t>
  </si>
  <si>
    <t>СберИОС460</t>
  </si>
  <si>
    <t>СберИОС461</t>
  </si>
  <si>
    <t>СберИОС462</t>
  </si>
  <si>
    <t>СберИОС463</t>
  </si>
  <si>
    <t>СберИОС464</t>
  </si>
  <si>
    <t>СберИОС465</t>
  </si>
  <si>
    <t>СберИОС467</t>
  </si>
  <si>
    <t>СберИОС402</t>
  </si>
  <si>
    <t>RU000A103JQ5</t>
  </si>
  <si>
    <t>RU000A103F92</t>
  </si>
  <si>
    <t>RU000A103FA7</t>
  </si>
  <si>
    <t>RU000A103FM2</t>
  </si>
  <si>
    <t>RU000A103HE5</t>
  </si>
  <si>
    <t>RU000A103JB7</t>
  </si>
  <si>
    <t>RU000A103LD9</t>
  </si>
  <si>
    <t>RU000A103LE7</t>
  </si>
  <si>
    <t>RU000A103LF4</t>
  </si>
  <si>
    <t>RU000A103MW7</t>
  </si>
  <si>
    <t>ОФЗ 26237</t>
  </si>
  <si>
    <t>RU000A1038Z7</t>
  </si>
  <si>
    <t>СберИОС377</t>
  </si>
  <si>
    <t>RU000A102FL6</t>
  </si>
  <si>
    <t>СберИОС409</t>
  </si>
  <si>
    <t>RU000A103TL5</t>
  </si>
  <si>
    <t>СберИОС418</t>
  </si>
  <si>
    <t>RU000A103TN1</t>
  </si>
  <si>
    <t>RU000A103PF5</t>
  </si>
  <si>
    <t>RU000A103PH1</t>
  </si>
  <si>
    <t>RU000A103RU0</t>
  </si>
  <si>
    <t>RU000A103RV8</t>
  </si>
  <si>
    <t>RU000A103RW6</t>
  </si>
  <si>
    <t>RU000A103UP4</t>
  </si>
  <si>
    <t>RU000A103UQ2</t>
  </si>
  <si>
    <t>RU000A103UR0</t>
  </si>
  <si>
    <t>RU000A103VP2</t>
  </si>
  <si>
    <t>RU000A103VQ0</t>
  </si>
  <si>
    <t>СберИОС469</t>
  </si>
  <si>
    <t>СберИОС470</t>
  </si>
  <si>
    <t>СберИОС471</t>
  </si>
  <si>
    <t>СберИОС472</t>
  </si>
  <si>
    <t>СберИОС473</t>
  </si>
  <si>
    <t>СберИОС476</t>
  </si>
  <si>
    <t>СберИОС477</t>
  </si>
  <si>
    <t>СберИОС478</t>
  </si>
  <si>
    <t>СберИОС479</t>
  </si>
  <si>
    <t>СберИОС480</t>
  </si>
  <si>
    <t>ОФЗ 26226</t>
  </si>
  <si>
    <t>RU000A0ZZYW2</t>
  </si>
  <si>
    <t>ОФЗ 26232</t>
  </si>
  <si>
    <t>RU000A1014N4</t>
  </si>
  <si>
    <t>ОФЗ 26234</t>
  </si>
  <si>
    <t>RU000A101QE0</t>
  </si>
  <si>
    <t>ОФЗ 26235</t>
  </si>
  <si>
    <t>RU000A1028E3</t>
  </si>
  <si>
    <t>ОФЗ 26238</t>
  </si>
  <si>
    <t>ОФЗ 26239</t>
  </si>
  <si>
    <t>ОФЗ 26240</t>
  </si>
  <si>
    <t>RU000A1038V6</t>
  </si>
  <si>
    <t>RU000A103901</t>
  </si>
  <si>
    <t>RU000A103BR0</t>
  </si>
  <si>
    <t>RU000A103X90</t>
  </si>
  <si>
    <t>RU000A103Y16</t>
  </si>
  <si>
    <t>RU000A103Y40</t>
  </si>
  <si>
    <t>RU000A103Y57</t>
  </si>
  <si>
    <t>RU000A103ZJ6</t>
  </si>
  <si>
    <t>RU000A1040T6</t>
  </si>
  <si>
    <t>RU000A1040U4</t>
  </si>
  <si>
    <t>RU000A1041M9</t>
  </si>
  <si>
    <t>RU000A1041N7</t>
  </si>
  <si>
    <t>RU000A1043H5</t>
  </si>
  <si>
    <t>СберИОС481</t>
  </si>
  <si>
    <t>СберИОС482</t>
  </si>
  <si>
    <t>СберИОС484</t>
  </si>
  <si>
    <t>СберИОС485</t>
  </si>
  <si>
    <t>СберИОС486</t>
  </si>
  <si>
    <t>СберИОС488</t>
  </si>
  <si>
    <t>СберИОС489</t>
  </si>
  <si>
    <t>СберИОС490</t>
  </si>
  <si>
    <t>СберИОС491</t>
  </si>
  <si>
    <t>СберИОС492</t>
  </si>
  <si>
    <t>RU000A1033Z8</t>
  </si>
  <si>
    <t>МГор74</t>
  </si>
  <si>
    <t>Банк ВТБ (ПАО)</t>
  </si>
  <si>
    <t>RU000A0JP5V6</t>
  </si>
  <si>
    <t>RU000A0ZYT40</t>
  </si>
  <si>
    <t>Роснфт2P4</t>
  </si>
  <si>
    <t>RU000A103372</t>
  </si>
  <si>
    <t>Систем1P20</t>
  </si>
  <si>
    <t>ПАО ФосАгро</t>
  </si>
  <si>
    <t>RU000A0JRKT8</t>
  </si>
  <si>
    <t>RUS-47</t>
  </si>
  <si>
    <t>RU000A0JXU14</t>
  </si>
  <si>
    <t>RU000A0JWHA4</t>
  </si>
  <si>
    <t>RUS-26</t>
  </si>
  <si>
    <t>ОФЗ 26241</t>
  </si>
  <si>
    <t>RU000A105FZ9</t>
  </si>
  <si>
    <t>RUS-29</t>
  </si>
  <si>
    <t>RU000A0ZYYN4</t>
  </si>
  <si>
    <t>RU000A1056U0</t>
  </si>
  <si>
    <t>ГазКЗ-27Д</t>
  </si>
  <si>
    <t>RU000A105JH9</t>
  </si>
  <si>
    <t>RU000A105R62</t>
  </si>
  <si>
    <t>ГазКЗ-28Д</t>
  </si>
  <si>
    <t>RU000A105BY1</t>
  </si>
  <si>
    <t>ГазКЗ-28Е</t>
  </si>
  <si>
    <t>RU000A105KU0</t>
  </si>
  <si>
    <t>RU000A105JT4</t>
  </si>
  <si>
    <t>RU000A105A95</t>
  </si>
  <si>
    <t>ГазКЗ-34Д</t>
  </si>
  <si>
    <t>RU000A105RH2</t>
  </si>
  <si>
    <t>ГазКЗ-37Д</t>
  </si>
  <si>
    <t>RU000A105A04</t>
  </si>
  <si>
    <t>МЕТАЛИН028</t>
  </si>
  <si>
    <t>RU000A105RG4</t>
  </si>
  <si>
    <t>ГазКЗ-26Д</t>
  </si>
  <si>
    <t>RU000A105WH2</t>
  </si>
  <si>
    <t>ГазКЗ-26Е</t>
  </si>
  <si>
    <t>RU000A105RZ4</t>
  </si>
  <si>
    <t>ГазКЗ-27Е</t>
  </si>
  <si>
    <t>RU000A105XA5</t>
  </si>
  <si>
    <t>ГазКЗ-27Ф</t>
  </si>
  <si>
    <t>RU000A105SG2</t>
  </si>
  <si>
    <t>ГазКЗ-30Д</t>
  </si>
  <si>
    <t>RU000A0JXTS9</t>
  </si>
  <si>
    <t>RUS-27</t>
  </si>
  <si>
    <t>ГазКЗ-29Д</t>
  </si>
  <si>
    <t>ГазКЗ-31Д</t>
  </si>
  <si>
    <t>ГазКЗ-27Д2</t>
  </si>
  <si>
    <t>ФосАгро, ЗО28-Д</t>
  </si>
  <si>
    <t>RU000A106G56</t>
  </si>
  <si>
    <t>Сбер Sb44R</t>
  </si>
  <si>
    <t>RU000A1069P3</t>
  </si>
  <si>
    <t>ОФЗ 26243</t>
  </si>
  <si>
    <t>RU000A106E90</t>
  </si>
  <si>
    <t>Селигдар 001Р-03</t>
  </si>
  <si>
    <t>RU000A10B933</t>
  </si>
  <si>
    <r>
      <rPr>
        <b/>
        <sz val="11"/>
        <color theme="0"/>
        <rFont val="Calibri"/>
        <family val="2"/>
        <scheme val="minor"/>
      </rPr>
      <t>RB</t>
    </r>
    <r>
      <rPr>
        <sz val="11"/>
        <color theme="0"/>
        <rFont val="Calibri"/>
        <family val="2"/>
        <scheme val="minor"/>
      </rPr>
      <t xml:space="preserve"> – cегодня</t>
    </r>
  </si>
  <si>
    <r>
      <rPr>
        <b/>
        <sz val="11"/>
        <color theme="0"/>
        <rFont val="Calibri"/>
        <family val="2"/>
        <scheme val="minor"/>
      </rPr>
      <t>S0</t>
    </r>
    <r>
      <rPr>
        <sz val="11"/>
        <color theme="0"/>
        <rFont val="Calibri"/>
        <family val="2"/>
        <scheme val="minor"/>
      </rPr>
      <t xml:space="preserve"> - пролонгация</t>
    </r>
  </si>
  <si>
    <r>
      <rPr>
        <b/>
        <sz val="11"/>
        <color theme="0"/>
        <rFont val="Calibri"/>
        <family val="2"/>
        <scheme val="minor"/>
      </rPr>
      <t>S01</t>
    </r>
    <r>
      <rPr>
        <sz val="11"/>
        <color theme="0"/>
        <rFont val="Calibri"/>
        <family val="2"/>
        <scheme val="minor"/>
      </rPr>
      <t xml:space="preserve"> – завтра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</si>
</sst>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_-* #,##0\ _₽_-;\-* #,##0\ _₽_-;_-* &quot;-&quot;??\ _₽_-;_-@_-"/>
    <numFmt numFmtId="166" formatCode="0.0%"/>
    <numFmt numFmtId="167" formatCode="_-* #,##0.000\ _₽_-;\-* #,##0.000\ _₽_-;_-* &quot;-&quot;??\ _₽_-;_-@_-"/>
    <numFmt numFmtId="168" formatCode="_-* #,##0.00_р_-;\-* #,##0.00_р_-;_-* &quot;-&quot;??_р_-;_-@_-"/>
    <numFmt numFmtId="169" formatCode="0.0000"/>
  </numFmts>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Calibri"/>
      <family val="2"/>
      <charset val="204"/>
      <scheme val="minor"/>
    </font>
    <font>
      <sz val="12"/>
      <name val="Calibri"/>
      <family val="2"/>
      <charset val="204"/>
      <scheme val="minor"/>
    </font>
    <font>
      <b/>
      <sz val="12"/>
      <color theme="1"/>
      <name val="Calibri"/>
      <family val="2"/>
      <charset val="204"/>
      <scheme val="minor"/>
    </font>
    <font>
      <b/>
      <sz val="14"/>
      <color theme="1"/>
      <name val="Calibri"/>
      <family val="2"/>
      <charset val="204"/>
      <scheme val="minor"/>
    </font>
    <font>
      <sz val="12"/>
      <color theme="1"/>
      <name val="Calibri"/>
      <family val="2"/>
      <charset val="204"/>
      <scheme val="minor"/>
    </font>
    <font>
      <sz val="10"/>
      <name val="Arial Cyr"/>
      <charset val="204"/>
    </font>
    <font>
      <b/>
      <sz val="12"/>
      <name val="Calibri"/>
      <family val="2"/>
      <charset val="204"/>
      <scheme val="minor"/>
    </font>
    <font>
      <sz val="11"/>
      <color theme="0"/>
      <name val="Calibri"/>
      <family val="2"/>
      <scheme val="minor"/>
    </font>
    <font>
      <sz val="11"/>
      <name val="Calibri"/>
      <family val="2"/>
      <charset val="204"/>
      <scheme val="minor"/>
    </font>
    <font>
      <sz val="11"/>
      <color rgb="FF000000"/>
      <name val="Calibri"/>
      <family val="2"/>
      <charset val="204"/>
      <scheme val="minor"/>
    </font>
    <font>
      <sz val="16"/>
      <color theme="1"/>
      <name val="Calibri"/>
      <family val="2"/>
      <charset val="204"/>
      <scheme val="minor"/>
    </font>
    <font>
      <sz val="16"/>
      <color theme="1"/>
      <name val="Calibri"/>
      <family val="2"/>
      <scheme val="minor"/>
    </font>
    <font>
      <sz val="8"/>
      <color theme="1"/>
      <name val="Calibri"/>
      <family val="2"/>
      <scheme val="minor"/>
    </font>
    <font>
      <sz val="11"/>
      <color theme="5" tint="-0.249977111117893"/>
      <name val="Calibri"/>
      <family val="2"/>
      <scheme val="minor"/>
    </font>
    <font>
      <u/>
      <sz val="11"/>
      <color theme="10"/>
      <name val="Calibri"/>
      <family val="2"/>
      <charset val="204"/>
      <scheme val="minor"/>
    </font>
    <font>
      <sz val="10"/>
      <name val="Calibri"/>
      <family val="2"/>
      <charset val="204"/>
      <scheme val="minor"/>
    </font>
    <font>
      <sz val="10"/>
      <color theme="1"/>
      <name val="Calibri"/>
      <family val="2"/>
      <charset val="204"/>
      <scheme val="minor"/>
    </font>
    <font>
      <sz val="11"/>
      <color rgb="FFFF0000"/>
      <name val="Calibri"/>
      <family val="2"/>
      <scheme val="minor"/>
    </font>
    <font>
      <sz val="11"/>
      <color rgb="FFC00000"/>
      <name val="Calibri"/>
      <family val="2"/>
      <scheme val="minor"/>
    </font>
    <font>
      <b/>
      <sz val="11"/>
      <color theme="0"/>
      <name val="Calibri"/>
      <family val="2"/>
      <scheme val="minor"/>
    </font>
  </fonts>
  <fills count="10">
    <fill>
      <patternFill patternType="none"/>
    </fill>
    <fill>
      <patternFill patternType="gray125"/>
    </fill>
    <fill>
      <patternFill patternType="solid">
        <fgColor rgb="FF92D05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right style="mediumDashed">
        <color indexed="64"/>
      </right>
      <top/>
      <bottom style="thin">
        <color indexed="64"/>
      </bottom>
      <diagonal/>
    </border>
    <border>
      <left style="mediumDashed">
        <color indexed="64"/>
      </left>
      <right/>
      <top style="mediumDashed">
        <color indexed="64"/>
      </top>
      <bottom style="medium">
        <color indexed="64"/>
      </bottom>
      <diagonal/>
    </border>
    <border>
      <left/>
      <right style="mediumDashed">
        <color indexed="64"/>
      </right>
      <top style="mediumDashed">
        <color indexed="64"/>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15">
    <xf numFmtId="0" fontId="0" fillId="0" borderId="0"/>
    <xf numFmtId="164" fontId="6" fillId="0" borderId="0" applyFont="0" applyFill="0" applyBorder="0" applyAlignment="0" applyProtection="0"/>
    <xf numFmtId="9" fontId="6" fillId="0" borderId="0" applyFont="0" applyFill="0" applyBorder="0" applyAlignment="0" applyProtection="0"/>
    <xf numFmtId="0" fontId="2" fillId="0" borderId="0"/>
    <xf numFmtId="9" fontId="2" fillId="0" borderId="0" applyFont="0" applyFill="0" applyBorder="0" applyAlignment="0" applyProtection="0"/>
    <xf numFmtId="0" fontId="12" fillId="0" borderId="0"/>
    <xf numFmtId="0" fontId="2" fillId="0" borderId="0"/>
    <xf numFmtId="168" fontId="2" fillId="0" borderId="0" applyFont="0" applyFill="0" applyBorder="0" applyAlignment="0" applyProtection="0"/>
    <xf numFmtId="0" fontId="12" fillId="0" borderId="0"/>
    <xf numFmtId="0" fontId="1" fillId="0" borderId="0"/>
    <xf numFmtId="9" fontId="1" fillId="0" borderId="0" applyFont="0" applyFill="0" applyBorder="0" applyAlignment="0" applyProtection="0"/>
    <xf numFmtId="0" fontId="1" fillId="0" borderId="0"/>
    <xf numFmtId="168" fontId="1" fillId="0" borderId="0" applyFont="0" applyFill="0" applyBorder="0" applyAlignment="0" applyProtection="0"/>
    <xf numFmtId="0" fontId="21" fillId="0" borderId="0" applyNumberFormat="0" applyFill="0" applyBorder="0" applyAlignment="0" applyProtection="0"/>
    <xf numFmtId="9" fontId="6" fillId="0" borderId="0" applyFont="0" applyFill="0" applyBorder="0" applyAlignment="0" applyProtection="0"/>
  </cellStyleXfs>
  <cellXfs count="144">
    <xf numFmtId="0" fontId="0" fillId="0" borderId="0" xfId="0"/>
    <xf numFmtId="0" fontId="0" fillId="0" borderId="0" xfId="0" applyAlignment="1">
      <alignment vertical="center"/>
    </xf>
    <xf numFmtId="164" fontId="0" fillId="0" borderId="0" xfId="0" applyNumberFormat="1" applyAlignment="1">
      <alignment vertical="center"/>
    </xf>
    <xf numFmtId="10" fontId="8" fillId="2" borderId="1" xfId="0" applyNumberFormat="1" applyFont="1" applyFill="1" applyBorder="1" applyAlignment="1">
      <alignment vertical="center"/>
    </xf>
    <xf numFmtId="0" fontId="0" fillId="0" borderId="3" xfId="0" applyBorder="1"/>
    <xf numFmtId="0" fontId="0" fillId="0" borderId="4" xfId="0" applyBorder="1"/>
    <xf numFmtId="0" fontId="9" fillId="0" borderId="7" xfId="0" applyFont="1" applyBorder="1"/>
    <xf numFmtId="165" fontId="0" fillId="0" borderId="0" xfId="0" applyNumberFormat="1" applyAlignment="1">
      <alignment vertical="center"/>
    </xf>
    <xf numFmtId="166" fontId="0" fillId="0" borderId="0" xfId="0" applyNumberFormat="1"/>
    <xf numFmtId="0" fontId="0" fillId="0" borderId="0" xfId="0" applyBorder="1"/>
    <xf numFmtId="0" fontId="9" fillId="0" borderId="8" xfId="0" applyFont="1" applyBorder="1"/>
    <xf numFmtId="0" fontId="0" fillId="0" borderId="9" xfId="0" applyBorder="1"/>
    <xf numFmtId="0" fontId="0" fillId="0" borderId="5" xfId="0" applyBorder="1"/>
    <xf numFmtId="9" fontId="0" fillId="0" borderId="0" xfId="2" applyNumberFormat="1" applyFont="1" applyFill="1" applyBorder="1" applyAlignment="1">
      <alignment vertical="center"/>
    </xf>
    <xf numFmtId="0" fontId="0" fillId="0" borderId="0" xfId="0" applyFill="1" applyBorder="1"/>
    <xf numFmtId="0" fontId="11" fillId="0" borderId="11" xfId="0" applyFont="1" applyBorder="1"/>
    <xf numFmtId="0" fontId="5" fillId="0" borderId="3" xfId="0" applyFont="1" applyBorder="1"/>
    <xf numFmtId="0" fontId="11" fillId="0" borderId="3" xfId="0" applyFont="1" applyBorder="1"/>
    <xf numFmtId="14" fontId="5" fillId="3" borderId="5" xfId="0" applyNumberFormat="1" applyFont="1" applyFill="1" applyBorder="1" applyAlignment="1">
      <alignment horizontal="left" vertical="center" indent="1"/>
    </xf>
    <xf numFmtId="9" fontId="5" fillId="3" borderId="5" xfId="2" applyNumberFormat="1" applyFont="1" applyFill="1" applyBorder="1" applyAlignment="1">
      <alignment horizontal="left" vertical="center" indent="1"/>
    </xf>
    <xf numFmtId="0" fontId="0" fillId="5" borderId="0" xfId="0" applyFill="1" applyBorder="1"/>
    <xf numFmtId="9" fontId="0" fillId="5" borderId="0" xfId="2" applyNumberFormat="1" applyFont="1" applyFill="1" applyBorder="1" applyAlignment="1">
      <alignment vertical="center"/>
    </xf>
    <xf numFmtId="165" fontId="7" fillId="3" borderId="10" xfId="1" applyNumberFormat="1" applyFont="1" applyFill="1" applyBorder="1" applyAlignment="1">
      <alignment horizontal="left" vertical="center" indent="1"/>
    </xf>
    <xf numFmtId="165" fontId="7" fillId="3" borderId="5" xfId="1" applyNumberFormat="1" applyFont="1" applyFill="1" applyBorder="1" applyAlignment="1">
      <alignment horizontal="left" vertical="center" indent="1"/>
    </xf>
    <xf numFmtId="0" fontId="0" fillId="2" borderId="1" xfId="0" applyFill="1" applyBorder="1"/>
    <xf numFmtId="0" fontId="4" fillId="0" borderId="10" xfId="0" applyFont="1" applyBorder="1"/>
    <xf numFmtId="0" fontId="4" fillId="0" borderId="5" xfId="0" applyFont="1" applyBorder="1"/>
    <xf numFmtId="0" fontId="9" fillId="0" borderId="2" xfId="0" applyFont="1" applyBorder="1"/>
    <xf numFmtId="2" fontId="3" fillId="3" borderId="5" xfId="1" applyNumberFormat="1" applyFont="1" applyFill="1" applyBorder="1" applyAlignment="1">
      <alignment horizontal="left" vertical="center" indent="1"/>
    </xf>
    <xf numFmtId="1" fontId="3" fillId="3" borderId="5" xfId="1" applyNumberFormat="1" applyFont="1" applyFill="1" applyBorder="1" applyAlignment="1">
      <alignment horizontal="left" vertical="center" indent="1"/>
    </xf>
    <xf numFmtId="164" fontId="0" fillId="0" borderId="0" xfId="1" applyFont="1"/>
    <xf numFmtId="165" fontId="0" fillId="0" borderId="0" xfId="1" applyNumberFormat="1" applyFont="1"/>
    <xf numFmtId="167" fontId="0" fillId="0" borderId="0" xfId="0" applyNumberFormat="1" applyAlignment="1">
      <alignment vertical="center"/>
    </xf>
    <xf numFmtId="9" fontId="0" fillId="6" borderId="1" xfId="0" applyNumberFormat="1" applyFill="1" applyBorder="1" applyAlignment="1">
      <alignment horizontal="center" vertical="center"/>
    </xf>
    <xf numFmtId="10" fontId="13" fillId="2" borderId="1" xfId="0" applyNumberFormat="1" applyFont="1" applyFill="1" applyBorder="1" applyAlignment="1">
      <alignment vertical="center"/>
    </xf>
    <xf numFmtId="10" fontId="13" fillId="2" borderId="1" xfId="0" applyNumberFormat="1" applyFont="1" applyFill="1" applyBorder="1" applyAlignment="1">
      <alignment vertical="center" wrapText="1"/>
    </xf>
    <xf numFmtId="0" fontId="0" fillId="8" borderId="0" xfId="0" applyFill="1"/>
    <xf numFmtId="0" fontId="0" fillId="2" borderId="1" xfId="0" applyFont="1" applyFill="1" applyBorder="1"/>
    <xf numFmtId="0" fontId="16" fillId="2" borderId="1" xfId="0" applyFont="1" applyFill="1" applyBorder="1" applyAlignment="1">
      <alignment vertical="center"/>
    </xf>
    <xf numFmtId="9" fontId="0" fillId="6" borderId="1" xfId="0" applyNumberFormat="1" applyFill="1" applyBorder="1" applyAlignment="1">
      <alignment horizontal="center"/>
    </xf>
    <xf numFmtId="9" fontId="0" fillId="0" borderId="0" xfId="0" applyNumberFormat="1" applyAlignment="1">
      <alignment horizontal="center"/>
    </xf>
    <xf numFmtId="165" fontId="7" fillId="3" borderId="2" xfId="1" applyNumberFormat="1" applyFont="1" applyFill="1" applyBorder="1" applyAlignment="1">
      <alignment horizontal="left" vertical="center" indent="1"/>
    </xf>
    <xf numFmtId="165" fontId="9" fillId="7" borderId="2" xfId="1" applyNumberFormat="1" applyFont="1" applyFill="1" applyBorder="1" applyAlignment="1">
      <alignment vertical="center"/>
    </xf>
    <xf numFmtId="165" fontId="0" fillId="7" borderId="3" xfId="1" applyNumberFormat="1" applyFont="1" applyFill="1" applyBorder="1" applyAlignment="1">
      <alignment vertical="center"/>
    </xf>
    <xf numFmtId="166" fontId="0" fillId="7" borderId="3" xfId="2" applyNumberFormat="1" applyFont="1" applyFill="1" applyBorder="1" applyAlignment="1">
      <alignment horizontal="right" vertical="center" indent="1"/>
    </xf>
    <xf numFmtId="165" fontId="0" fillId="7" borderId="5" xfId="1" applyNumberFormat="1" applyFont="1" applyFill="1" applyBorder="1" applyAlignment="1">
      <alignment horizontal="right" vertical="center" indent="1"/>
    </xf>
    <xf numFmtId="166" fontId="0" fillId="7" borderId="5" xfId="2" applyNumberFormat="1" applyFont="1" applyFill="1" applyBorder="1" applyAlignment="1">
      <alignment horizontal="right" vertical="center" indent="1"/>
    </xf>
    <xf numFmtId="1" fontId="0" fillId="7" borderId="5" xfId="0" applyNumberFormat="1" applyFill="1" applyBorder="1" applyAlignment="1">
      <alignment horizontal="right" vertical="center" indent="1"/>
    </xf>
    <xf numFmtId="1" fontId="0" fillId="7" borderId="6" xfId="0" applyNumberFormat="1" applyFill="1" applyBorder="1" applyAlignment="1">
      <alignment horizontal="right" vertical="center" indent="1"/>
    </xf>
    <xf numFmtId="165" fontId="9" fillId="7" borderId="2" xfId="1" applyNumberFormat="1" applyFont="1" applyFill="1" applyBorder="1" applyAlignment="1">
      <alignment horizontal="right" vertical="center" indent="1"/>
    </xf>
    <xf numFmtId="0" fontId="1" fillId="0" borderId="3" xfId="0" applyFont="1" applyBorder="1"/>
    <xf numFmtId="166" fontId="0" fillId="6" borderId="1" xfId="0" applyNumberFormat="1" applyFill="1" applyBorder="1" applyAlignment="1">
      <alignment horizontal="center" vertical="center"/>
    </xf>
    <xf numFmtId="166" fontId="15" fillId="6" borderId="1" xfId="0" applyNumberFormat="1" applyFont="1" applyFill="1" applyBorder="1" applyAlignment="1">
      <alignment horizontal="center" vertical="center" wrapText="1"/>
    </xf>
    <xf numFmtId="166" fontId="0" fillId="0" borderId="0" xfId="0" applyNumberFormat="1" applyAlignment="1">
      <alignment horizontal="center"/>
    </xf>
    <xf numFmtId="166" fontId="0" fillId="6" borderId="1" xfId="0" applyNumberFormat="1" applyFont="1" applyFill="1" applyBorder="1" applyAlignment="1">
      <alignment horizontal="center" vertical="center"/>
    </xf>
    <xf numFmtId="165" fontId="7" fillId="3" borderId="2" xfId="1" applyNumberFormat="1" applyFont="1" applyFill="1" applyBorder="1" applyAlignment="1">
      <alignment vertical="center"/>
    </xf>
    <xf numFmtId="0" fontId="16" fillId="0" borderId="1" xfId="0" applyFont="1" applyFill="1" applyBorder="1" applyAlignment="1">
      <alignment vertical="center"/>
    </xf>
    <xf numFmtId="9" fontId="0" fillId="0" borderId="1" xfId="0" applyNumberFormat="1" applyFill="1" applyBorder="1" applyAlignment="1">
      <alignment horizontal="center" vertical="center"/>
    </xf>
    <xf numFmtId="166" fontId="0" fillId="0" borderId="1" xfId="0" applyNumberFormat="1" applyFill="1" applyBorder="1" applyAlignment="1">
      <alignment horizontal="center" vertical="center"/>
    </xf>
    <xf numFmtId="9" fontId="0" fillId="0" borderId="1" xfId="0" applyNumberFormat="1" applyFill="1" applyBorder="1" applyAlignment="1">
      <alignment horizontal="center"/>
    </xf>
    <xf numFmtId="0" fontId="7" fillId="0" borderId="0" xfId="0" applyFont="1"/>
    <xf numFmtId="0" fontId="0" fillId="0" borderId="17" xfId="0" applyBorder="1"/>
    <xf numFmtId="0" fontId="0" fillId="8" borderId="15" xfId="0" applyFill="1" applyBorder="1"/>
    <xf numFmtId="0" fontId="0" fillId="8" borderId="16" xfId="0" applyFill="1" applyBorder="1"/>
    <xf numFmtId="0" fontId="7" fillId="8" borderId="16" xfId="0" applyFont="1" applyFill="1" applyBorder="1"/>
    <xf numFmtId="0" fontId="7" fillId="8" borderId="18" xfId="0" applyFont="1" applyFill="1" applyBorder="1"/>
    <xf numFmtId="0" fontId="7" fillId="8" borderId="19" xfId="0" applyFont="1" applyFill="1" applyBorder="1"/>
    <xf numFmtId="9" fontId="7" fillId="8" borderId="19" xfId="0" applyNumberFormat="1" applyFont="1" applyFill="1" applyBorder="1"/>
    <xf numFmtId="0" fontId="7" fillId="8" borderId="16" xfId="0" applyFont="1" applyFill="1" applyBorder="1" applyAlignment="1">
      <alignment horizontal="left"/>
    </xf>
    <xf numFmtId="166" fontId="7" fillId="8" borderId="19" xfId="2" applyNumberFormat="1" applyFont="1" applyFill="1" applyBorder="1" applyAlignment="1">
      <alignment horizontal="left"/>
    </xf>
    <xf numFmtId="0" fontId="7" fillId="8" borderId="19" xfId="0" applyFont="1" applyFill="1" applyBorder="1" applyAlignment="1">
      <alignment horizontal="left"/>
    </xf>
    <xf numFmtId="166" fontId="7" fillId="8" borderId="16" xfId="0" applyNumberFormat="1" applyFont="1" applyFill="1" applyBorder="1" applyAlignment="1">
      <alignment horizontal="left"/>
    </xf>
    <xf numFmtId="165" fontId="7" fillId="8" borderId="19" xfId="1" applyNumberFormat="1" applyFont="1" applyFill="1" applyBorder="1" applyAlignment="1">
      <alignment horizontal="left"/>
    </xf>
    <xf numFmtId="164" fontId="7" fillId="8" borderId="19" xfId="1" applyFont="1" applyFill="1" applyBorder="1" applyAlignment="1"/>
    <xf numFmtId="0" fontId="20" fillId="0" borderId="0" xfId="0" applyFont="1"/>
    <xf numFmtId="169" fontId="3" fillId="3" borderId="5" xfId="1" applyNumberFormat="1" applyFont="1" applyFill="1" applyBorder="1" applyAlignment="1">
      <alignment horizontal="left" vertical="center" indent="1"/>
    </xf>
    <xf numFmtId="169" fontId="0" fillId="7" borderId="3" xfId="0" applyNumberFormat="1" applyFill="1" applyBorder="1" applyAlignment="1">
      <alignment horizontal="right" vertical="center" indent="1"/>
    </xf>
    <xf numFmtId="169" fontId="0" fillId="7" borderId="4" xfId="0" applyNumberFormat="1" applyFill="1" applyBorder="1" applyAlignment="1">
      <alignment horizontal="right" vertical="center" indent="1"/>
    </xf>
    <xf numFmtId="10" fontId="5" fillId="3" borderId="5" xfId="2" applyNumberFormat="1" applyFont="1" applyFill="1" applyBorder="1" applyAlignment="1">
      <alignment horizontal="left" vertical="center" indent="1"/>
    </xf>
    <xf numFmtId="166" fontId="5" fillId="4" borderId="22" xfId="2" applyNumberFormat="1" applyFont="1" applyFill="1" applyBorder="1" applyAlignment="1">
      <alignment horizontal="right" vertical="center" indent="1"/>
    </xf>
    <xf numFmtId="9" fontId="5" fillId="4" borderId="13" xfId="0" applyNumberFormat="1" applyFont="1" applyFill="1" applyBorder="1" applyAlignment="1">
      <alignment horizontal="right" vertical="center" indent="1"/>
    </xf>
    <xf numFmtId="166" fontId="5" fillId="4" borderId="23" xfId="2" applyNumberFormat="1" applyFont="1" applyFill="1" applyBorder="1" applyAlignment="1">
      <alignment horizontal="right" vertical="center" indent="1"/>
    </xf>
    <xf numFmtId="0" fontId="1" fillId="0" borderId="6" xfId="0" applyFont="1" applyBorder="1"/>
    <xf numFmtId="0" fontId="21" fillId="0" borderId="0" xfId="13"/>
    <xf numFmtId="0" fontId="0" fillId="0" borderId="0" xfId="0" applyFont="1" applyFill="1" applyBorder="1" applyAlignment="1">
      <alignment wrapText="1"/>
    </xf>
    <xf numFmtId="9" fontId="0" fillId="0" borderId="0" xfId="0" applyNumberFormat="1" applyFill="1" applyBorder="1" applyAlignment="1">
      <alignment horizontal="center" vertical="center"/>
    </xf>
    <xf numFmtId="0" fontId="22" fillId="0" borderId="1" xfId="0" applyFont="1" applyBorder="1" applyAlignment="1">
      <alignment horizontal="center" vertical="center" wrapText="1"/>
    </xf>
    <xf numFmtId="9" fontId="22" fillId="0" borderId="1" xfId="0" applyNumberFormat="1" applyFont="1" applyBorder="1" applyAlignment="1">
      <alignment horizontal="center" vertical="center" wrapText="1"/>
    </xf>
    <xf numFmtId="166" fontId="22" fillId="0" borderId="1"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166" fontId="23" fillId="0" borderId="1" xfId="0" applyNumberFormat="1" applyFont="1" applyBorder="1" applyAlignment="1">
      <alignment horizontal="center" vertical="center" wrapText="1"/>
    </xf>
    <xf numFmtId="0" fontId="14" fillId="0" borderId="0" xfId="0" applyFont="1" applyFill="1" applyBorder="1"/>
    <xf numFmtId="14" fontId="0" fillId="9" borderId="1" xfId="0" applyNumberFormat="1" applyFill="1" applyBorder="1" applyAlignment="1">
      <alignment horizontal="center"/>
    </xf>
    <xf numFmtId="14" fontId="0" fillId="0" borderId="0" xfId="0" applyNumberFormat="1" applyAlignment="1">
      <alignment horizontal="center"/>
    </xf>
    <xf numFmtId="14" fontId="0" fillId="0" borderId="1" xfId="0" applyNumberFormat="1" applyBorder="1" applyAlignment="1">
      <alignment horizontal="center" vertical="center" wrapText="1"/>
    </xf>
    <xf numFmtId="0" fontId="0" fillId="0" borderId="0" xfId="0" applyAlignment="1">
      <alignment horizontal="left"/>
    </xf>
    <xf numFmtId="0" fontId="22" fillId="0" borderId="1" xfId="0" applyFont="1" applyBorder="1" applyAlignment="1">
      <alignment horizontal="left" vertical="center" wrapText="1"/>
    </xf>
    <xf numFmtId="0" fontId="0" fillId="0" borderId="1" xfId="0" applyBorder="1" applyAlignment="1">
      <alignment horizontal="left"/>
    </xf>
    <xf numFmtId="0" fontId="0" fillId="0" borderId="1" xfId="0" applyFill="1" applyBorder="1" applyAlignment="1">
      <alignment horizontal="left"/>
    </xf>
    <xf numFmtId="49" fontId="0" fillId="0" borderId="1" xfId="0" applyNumberFormat="1" applyFont="1" applyFill="1" applyBorder="1" applyAlignment="1">
      <alignment horizontal="left"/>
    </xf>
    <xf numFmtId="0" fontId="0" fillId="8" borderId="1" xfId="0" applyFill="1" applyBorder="1" applyAlignment="1">
      <alignment horizontal="left"/>
    </xf>
    <xf numFmtId="14" fontId="0" fillId="0" borderId="1" xfId="0" applyNumberFormat="1" applyFill="1" applyBorder="1" applyAlignment="1">
      <alignment horizontal="left"/>
    </xf>
    <xf numFmtId="10" fontId="8" fillId="0" borderId="1" xfId="0" applyNumberFormat="1" applyFont="1" applyFill="1" applyBorder="1" applyAlignment="1">
      <alignment horizontal="left" vertical="center"/>
    </xf>
    <xf numFmtId="10" fontId="8" fillId="0" borderId="14" xfId="0" applyNumberFormat="1" applyFont="1" applyFill="1" applyBorder="1" applyAlignment="1">
      <alignment horizontal="left" vertical="center"/>
    </xf>
    <xf numFmtId="0" fontId="21" fillId="0" borderId="0" xfId="13" applyAlignment="1">
      <alignment horizontal="left"/>
    </xf>
    <xf numFmtId="9" fontId="0" fillId="0" borderId="0" xfId="10" applyFont="1" applyFill="1" applyBorder="1" applyAlignment="1">
      <alignment horizontal="left" vertical="center"/>
    </xf>
    <xf numFmtId="0" fontId="24" fillId="0" borderId="0" xfId="0" applyFont="1" applyFill="1" applyBorder="1"/>
    <xf numFmtId="0" fontId="24" fillId="0" borderId="0" xfId="0" applyFont="1"/>
    <xf numFmtId="0" fontId="24" fillId="8" borderId="0" xfId="0" applyFont="1" applyFill="1"/>
    <xf numFmtId="14" fontId="14" fillId="0" borderId="0" xfId="0" applyNumberFormat="1" applyFont="1" applyFill="1" applyAlignment="1">
      <alignment horizontal="center"/>
    </xf>
    <xf numFmtId="0" fontId="0" fillId="0" borderId="1" xfId="0" applyFill="1" applyBorder="1"/>
    <xf numFmtId="14" fontId="0" fillId="0" borderId="1" xfId="0" applyNumberFormat="1" applyFill="1" applyBorder="1" applyAlignment="1">
      <alignment horizontal="center"/>
    </xf>
    <xf numFmtId="0" fontId="24" fillId="0" borderId="0" xfId="0" applyFont="1" applyFill="1"/>
    <xf numFmtId="0" fontId="0" fillId="0" borderId="0" xfId="0" applyFill="1"/>
    <xf numFmtId="14" fontId="0" fillId="0" borderId="0" xfId="0" applyNumberFormat="1" applyFill="1" applyBorder="1" applyAlignment="1">
      <alignment horizontal="center"/>
    </xf>
    <xf numFmtId="14" fontId="14" fillId="0" borderId="0" xfId="0" applyNumberFormat="1" applyFont="1" applyFill="1" applyBorder="1" applyAlignment="1">
      <alignment horizontal="center"/>
    </xf>
    <xf numFmtId="9" fontId="0" fillId="6" borderId="1" xfId="2" applyNumberFormat="1" applyFont="1" applyFill="1" applyBorder="1" applyAlignment="1">
      <alignment horizontal="center" vertical="center"/>
    </xf>
    <xf numFmtId="166" fontId="0" fillId="6" borderId="1" xfId="0" applyNumberFormat="1" applyFill="1" applyBorder="1" applyAlignment="1">
      <alignment horizontal="center"/>
    </xf>
    <xf numFmtId="0" fontId="25" fillId="0" borderId="0" xfId="0" applyFont="1"/>
    <xf numFmtId="0" fontId="14" fillId="0" borderId="0" xfId="0" applyFont="1"/>
    <xf numFmtId="0" fontId="14" fillId="8" borderId="0" xfId="0" applyFont="1" applyFill="1"/>
    <xf numFmtId="0" fontId="14" fillId="0" borderId="0" xfId="0" applyFont="1" applyFill="1"/>
    <xf numFmtId="0" fontId="0" fillId="0" borderId="0" xfId="0" applyFont="1" applyFill="1" applyBorder="1" applyAlignment="1">
      <alignment horizontal="left" wrapText="1"/>
    </xf>
    <xf numFmtId="0" fontId="0" fillId="0" borderId="0" xfId="0" applyAlignment="1">
      <alignment horizontal="left" wrapText="1"/>
    </xf>
    <xf numFmtId="0" fontId="0" fillId="0" borderId="0" xfId="0" applyAlignment="1">
      <alignment horizontal="left"/>
    </xf>
    <xf numFmtId="0" fontId="10" fillId="0" borderId="11" xfId="0" applyFont="1" applyBorder="1" applyAlignment="1">
      <alignment horizontal="center"/>
    </xf>
    <xf numFmtId="0" fontId="10" fillId="0" borderId="13" xfId="0" applyFont="1" applyBorder="1" applyAlignment="1">
      <alignment horizontal="center"/>
    </xf>
    <xf numFmtId="0" fontId="10" fillId="0" borderId="7" xfId="0" applyFont="1" applyBorder="1" applyAlignment="1">
      <alignment horizontal="center"/>
    </xf>
    <xf numFmtId="0" fontId="10" fillId="0" borderId="12" xfId="0" applyFont="1" applyBorder="1" applyAlignment="1">
      <alignment horizontal="center"/>
    </xf>
    <xf numFmtId="0" fontId="0" fillId="0" borderId="0" xfId="0" applyAlignment="1">
      <alignment horizontal="center"/>
    </xf>
    <xf numFmtId="0" fontId="19" fillId="0" borderId="0" xfId="0" applyFont="1" applyAlignment="1">
      <alignment horizontal="left" vertical="top" wrapText="1"/>
    </xf>
    <xf numFmtId="0" fontId="17" fillId="5" borderId="20" xfId="0" applyFont="1" applyFill="1" applyBorder="1" applyAlignment="1">
      <alignment horizontal="center"/>
    </xf>
    <xf numFmtId="0" fontId="17" fillId="5" borderId="21" xfId="0" applyFont="1" applyFill="1" applyBorder="1" applyAlignment="1">
      <alignment horizontal="center"/>
    </xf>
    <xf numFmtId="0" fontId="18" fillId="5" borderId="20" xfId="0" applyFont="1" applyFill="1" applyBorder="1" applyAlignment="1">
      <alignment horizontal="center"/>
    </xf>
    <xf numFmtId="0" fontId="18" fillId="5" borderId="21" xfId="0" applyFont="1" applyFill="1" applyBorder="1" applyAlignment="1">
      <alignment horizontal="center"/>
    </xf>
    <xf numFmtId="14" fontId="14" fillId="0" borderId="0" xfId="0" applyNumberFormat="1" applyFont="1" applyFill="1" applyBorder="1" applyAlignment="1">
      <alignment horizontal="center" vertical="center" wrapText="1"/>
    </xf>
    <xf numFmtId="0" fontId="26" fillId="0" borderId="0" xfId="0" applyFont="1" applyFill="1" applyBorder="1" applyAlignment="1">
      <alignment horizontal="left" vertical="center"/>
    </xf>
    <xf numFmtId="9" fontId="26" fillId="0" borderId="0" xfId="0" applyNumberFormat="1" applyFont="1" applyFill="1" applyBorder="1" applyAlignment="1">
      <alignment horizontal="left" vertical="center" wrapText="1"/>
    </xf>
    <xf numFmtId="0" fontId="26" fillId="0" borderId="0" xfId="0" applyFont="1" applyFill="1" applyBorder="1" applyAlignment="1">
      <alignment horizontal="left" vertical="center" wrapText="1"/>
    </xf>
    <xf numFmtId="2" fontId="14" fillId="0" borderId="0" xfId="0" applyNumberFormat="1" applyFont="1" applyFill="1" applyBorder="1" applyAlignment="1">
      <alignment horizontal="center"/>
    </xf>
    <xf numFmtId="0" fontId="14" fillId="0" borderId="0" xfId="0" applyFont="1" applyFill="1" applyBorder="1" applyAlignment="1">
      <alignment horizontal="left" vertical="center"/>
    </xf>
    <xf numFmtId="166" fontId="14" fillId="0" borderId="0" xfId="0" applyNumberFormat="1" applyFont="1" applyFill="1" applyBorder="1" applyAlignment="1">
      <alignment horizontal="left" vertical="center"/>
    </xf>
    <xf numFmtId="9" fontId="14" fillId="0" borderId="0" xfId="2" applyFont="1" applyFill="1" applyBorder="1"/>
    <xf numFmtId="9" fontId="14" fillId="0" borderId="0" xfId="0" applyNumberFormat="1" applyFont="1" applyFill="1" applyBorder="1"/>
  </cellXfs>
  <cellStyles count="15">
    <cellStyle name="Гиперссылка" xfId="13" builtinId="8"/>
    <cellStyle name="Обычный" xfId="0" builtinId="0"/>
    <cellStyle name="Обычный 18" xfId="8"/>
    <cellStyle name="Обычный 2" xfId="6"/>
    <cellStyle name="Обычный 2 2" xfId="11"/>
    <cellStyle name="Обычный 3" xfId="5"/>
    <cellStyle name="Обычный 4" xfId="3"/>
    <cellStyle name="Обычный 5" xfId="9"/>
    <cellStyle name="Процентный" xfId="2"/>
    <cellStyle name="Процентный 2" xfId="4"/>
    <cellStyle name="Процентный 3" xfId="10"/>
    <cellStyle name="Процентный 4" xfId="14"/>
    <cellStyle name="Финансовый" xfId="1" builtinId="3"/>
    <cellStyle name="Финансовый 2" xfId="7"/>
    <cellStyle name="Финансовый 2 2" xfId="12"/>
  </cellStyles>
  <dxfs count="6">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s>
  <tableStyles count="2" defaultTableStyle="TableStyleMedium2" defaultPivotStyle="PivotStyleLight16">
    <tableStyle name="TableStyleQueryPreview" pivot="0" count="3">
      <tableStyleElement type="wholeTable" dxfId="5"/>
      <tableStyleElement type="headerRow" dxfId="4"/>
      <tableStyleElement type="firstRowStripe" dxfId="3"/>
    </tableStyle>
    <tableStyle name="TableStyleQueryResult" pivot="0" count="3">
      <tableStyleElement type="wholeTable" dxfId="2"/>
      <tableStyleElement type="headerRow" dxfId="1"/>
      <tableStyleElement type="first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berbank.ru/ru/person/investments/broker_service/pointsofservi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8"/>
  <sheetViews>
    <sheetView zoomScale="75" zoomScaleNormal="75" workbookViewId="0">
      <pane ySplit="1" topLeftCell="A2" activePane="bottomLeft" state="frozen"/>
      <selection pane="bottomLeft"/>
    </sheetView>
  </sheetViews>
  <sheetFormatPr defaultRowHeight="15" x14ac:dyDescent="0.25"/>
  <cols>
    <col min="1" max="1" width="28" customWidth="1"/>
    <col min="2" max="2" width="11" customWidth="1"/>
    <col min="3" max="3" width="16.7109375" style="95" customWidth="1"/>
    <col min="4" max="4" width="11" style="40" customWidth="1"/>
    <col min="5" max="5" width="15.140625" style="53" customWidth="1"/>
    <col min="6" max="6" width="15.42578125" style="40" customWidth="1"/>
    <col min="7" max="7" width="15.85546875" style="53" customWidth="1"/>
    <col min="8" max="8" width="14.85546875" style="40" customWidth="1"/>
    <col min="9" max="9" width="11.140625" style="93" customWidth="1"/>
    <col min="10" max="10" width="11.140625" style="109" customWidth="1"/>
    <col min="11" max="11" width="14.5703125" style="109" customWidth="1"/>
    <col min="12" max="12" width="31.5703125" style="91" customWidth="1"/>
    <col min="13" max="13" width="20.5703125" style="91" customWidth="1"/>
    <col min="14" max="14" width="20.42578125" style="91" customWidth="1"/>
    <col min="15" max="15" width="18.140625" style="91" customWidth="1"/>
    <col min="16" max="16" width="20" style="91" customWidth="1"/>
    <col min="17" max="17" width="18.85546875" style="91" customWidth="1"/>
    <col min="18" max="18" width="13.140625" style="91" customWidth="1"/>
    <col min="19" max="20" width="8.7109375" style="91"/>
    <col min="21" max="21" width="10.5703125" style="91" customWidth="1"/>
    <col min="22" max="22" width="8.7109375" style="91"/>
    <col min="23" max="23" width="21.140625" style="91" customWidth="1"/>
    <col min="24" max="24" width="8.7109375" style="91"/>
    <col min="25" max="30" width="8.7109375" style="106"/>
    <col min="31" max="36" width="9.140625" style="107"/>
  </cols>
  <sheetData>
    <row r="1" spans="1:32" ht="60" x14ac:dyDescent="0.25">
      <c r="A1" s="86" t="s">
        <v>2</v>
      </c>
      <c r="B1" s="86" t="s">
        <v>138</v>
      </c>
      <c r="C1" s="96" t="s">
        <v>3</v>
      </c>
      <c r="D1" s="87" t="s">
        <v>11</v>
      </c>
      <c r="E1" s="88" t="s">
        <v>42</v>
      </c>
      <c r="F1" s="89" t="s">
        <v>141</v>
      </c>
      <c r="G1" s="90" t="s">
        <v>155</v>
      </c>
      <c r="H1" s="89" t="s">
        <v>142</v>
      </c>
      <c r="I1" s="94" t="s">
        <v>173</v>
      </c>
      <c r="J1" s="135"/>
      <c r="K1" s="135"/>
      <c r="L1" s="136" t="s">
        <v>39</v>
      </c>
      <c r="M1" s="137" t="s">
        <v>11</v>
      </c>
      <c r="N1" s="138" t="s">
        <v>13</v>
      </c>
      <c r="O1" s="138" t="s">
        <v>14</v>
      </c>
      <c r="P1" s="138" t="s">
        <v>12</v>
      </c>
      <c r="Q1" s="138" t="s">
        <v>15</v>
      </c>
      <c r="R1" s="138" t="s">
        <v>139</v>
      </c>
      <c r="U1" s="91" t="s">
        <v>59</v>
      </c>
      <c r="V1" s="91">
        <v>5</v>
      </c>
      <c r="W1" s="91" t="s">
        <v>527</v>
      </c>
      <c r="AD1" s="91"/>
      <c r="AE1" s="119"/>
      <c r="AF1" s="119"/>
    </row>
    <row r="2" spans="1:32" x14ac:dyDescent="0.25">
      <c r="A2" s="24" t="s">
        <v>149</v>
      </c>
      <c r="B2" s="24" t="s">
        <v>59</v>
      </c>
      <c r="C2" s="97" t="s">
        <v>129</v>
      </c>
      <c r="D2" s="33">
        <v>0.25</v>
      </c>
      <c r="E2" s="51">
        <v>0.05</v>
      </c>
      <c r="F2" s="39">
        <v>0.2</v>
      </c>
      <c r="G2" s="51">
        <v>0.08</v>
      </c>
      <c r="H2" s="39">
        <v>0.3</v>
      </c>
      <c r="I2" s="92">
        <v>46421</v>
      </c>
      <c r="J2" s="139">
        <f t="shared" ref="J2:J21" ca="1" si="0">I2-TODAY()</f>
        <v>652</v>
      </c>
      <c r="K2" s="115"/>
      <c r="L2" s="140" t="s">
        <v>40</v>
      </c>
      <c r="M2" s="141">
        <f>VLOOKUP(Калькулятор!B3,'Список ЦБ'!A:E,4,0)+R2</f>
        <v>0.25</v>
      </c>
      <c r="N2" s="141">
        <f>VLOOKUP(Калькулятор!B3,'Список ЦБ'!A:E,5,0)</f>
        <v>0.05</v>
      </c>
      <c r="O2" s="141">
        <f>VLOOKUP(Калькулятор!B3,'Список ЦБ'!A:F,6,0)</f>
        <v>0.2</v>
      </c>
      <c r="P2" s="141">
        <f>VLOOKUP(Калькулятор!B3,'Список ЦБ'!A:G,7,0)</f>
        <v>0.08</v>
      </c>
      <c r="Q2" s="141">
        <f>VLOOKUP(Калькулятор!B3,'Список ЦБ'!A:H,8,0)</f>
        <v>0.3</v>
      </c>
      <c r="R2" s="142">
        <f>IF(Калькулятор!B10=VLOOKUP(Калькулятор!B3,'Список ЦБ'!A:B,2,0),0,
IF(VLOOKUP(Калькулятор!B10,'Список ЦБ'!U:V,2,0)+VLOOKUP(Калькулятор!B25,'Список ЦБ'!U:V,2,0)=7,0.05,
IF(VLOOKUP(Калькулятор!B10,'Список ЦБ'!U:V,2,0)+VLOOKUP(Калькулятор!B25,'Список ЦБ'!U:V,2,0)=4,0.02,
IF(VLOOKUP(Калькулятор!B10,'Список ЦБ'!U:V,2,0)+VLOOKUP(Калькулятор!B25,'Список ЦБ'!U:V,2,0)=20,0.2,0)
)
))</f>
        <v>0</v>
      </c>
      <c r="V2" s="91">
        <v>2</v>
      </c>
      <c r="W2" s="91" t="s">
        <v>528</v>
      </c>
      <c r="AD2" s="91"/>
      <c r="AE2" s="119"/>
      <c r="AF2" s="119"/>
    </row>
    <row r="3" spans="1:32" x14ac:dyDescent="0.25">
      <c r="A3" s="24" t="s">
        <v>16</v>
      </c>
      <c r="B3" s="24" t="s">
        <v>59</v>
      </c>
      <c r="C3" s="97" t="s">
        <v>130</v>
      </c>
      <c r="D3" s="33">
        <v>0.25</v>
      </c>
      <c r="E3" s="51">
        <v>0.05</v>
      </c>
      <c r="F3" s="39">
        <v>0.2</v>
      </c>
      <c r="G3" s="51">
        <v>0.08</v>
      </c>
      <c r="H3" s="39">
        <v>0.3</v>
      </c>
      <c r="I3" s="92">
        <v>46771</v>
      </c>
      <c r="J3" s="139">
        <f t="shared" ca="1" si="0"/>
        <v>1002</v>
      </c>
      <c r="K3" s="115"/>
      <c r="L3" s="140" t="s">
        <v>328</v>
      </c>
      <c r="M3" s="141">
        <f>VLOOKUP(Калькулятор!E3,'Список ЦБ'!A:E,4,0)+R3</f>
        <v>0.25</v>
      </c>
      <c r="N3" s="141">
        <f>VLOOKUP(Калькулятор!E3,'Список ЦБ'!A:E,5,0)</f>
        <v>0.05</v>
      </c>
      <c r="O3" s="141">
        <f>VLOOKUP(Калькулятор!E3,'Список ЦБ'!A:F,6,0)</f>
        <v>0.2</v>
      </c>
      <c r="P3" s="141">
        <f>VLOOKUP(Калькулятор!E3,'Список ЦБ'!A:G,7,0)</f>
        <v>0.08</v>
      </c>
      <c r="Q3" s="141">
        <f>VLOOKUP(Калькулятор!E3,'Список ЦБ'!A:H,8,0)</f>
        <v>0.3</v>
      </c>
      <c r="R3" s="142">
        <f>IF(Калькулятор!E10=VLOOKUP(Калькулятор!E3,'Список ЦБ'!A:B,2,0),0,
IF(VLOOKUP(Калькулятор!E10,'Список ЦБ'!U:V,2,0)+VLOOKUP(Калькулятор!E25,'Список ЦБ'!U:V,2,0)=7,0.05,
IF(VLOOKUP(Калькулятор!E10,'Список ЦБ'!U:V,2,0)+VLOOKUP(Калькулятор!E25,'Список ЦБ'!U:V,2,0)=4,0.02,
IF(VLOOKUP(Калькулятор!E10,'Список ЦБ'!U:V,2,0)+VLOOKUP(Калькулятор!E25,'Список ЦБ'!U:V,2,0)=20,0.2,0)
)
))</f>
        <v>0</v>
      </c>
      <c r="V3" s="91">
        <v>2</v>
      </c>
      <c r="W3" s="91" t="s">
        <v>529</v>
      </c>
      <c r="AD3" s="91"/>
      <c r="AE3" s="119"/>
      <c r="AF3" s="119"/>
    </row>
    <row r="4" spans="1:32" x14ac:dyDescent="0.25">
      <c r="A4" s="24" t="s">
        <v>17</v>
      </c>
      <c r="B4" s="24" t="s">
        <v>59</v>
      </c>
      <c r="C4" s="97" t="s">
        <v>131</v>
      </c>
      <c r="D4" s="33">
        <v>0.3</v>
      </c>
      <c r="E4" s="51">
        <v>7.0000000000000007E-2</v>
      </c>
      <c r="F4" s="39">
        <v>0.2</v>
      </c>
      <c r="G4" s="51">
        <v>0.12</v>
      </c>
      <c r="H4" s="39">
        <v>0.3</v>
      </c>
      <c r="I4" s="92">
        <v>48108</v>
      </c>
      <c r="J4" s="139">
        <f t="shared" ca="1" si="0"/>
        <v>2339</v>
      </c>
      <c r="K4" s="115"/>
      <c r="R4" s="143"/>
      <c r="V4" s="91">
        <v>18</v>
      </c>
      <c r="AD4" s="91"/>
      <c r="AE4" s="119"/>
      <c r="AF4" s="119"/>
    </row>
    <row r="5" spans="1:32" x14ac:dyDescent="0.25">
      <c r="A5" s="24" t="s">
        <v>43</v>
      </c>
      <c r="B5" s="24" t="s">
        <v>59</v>
      </c>
      <c r="C5" s="97" t="s">
        <v>132</v>
      </c>
      <c r="D5" s="33">
        <v>0.25</v>
      </c>
      <c r="E5" s="51">
        <v>0.05</v>
      </c>
      <c r="F5" s="39">
        <v>0.2</v>
      </c>
      <c r="G5" s="51">
        <v>0.08</v>
      </c>
      <c r="H5" s="39">
        <v>0.3</v>
      </c>
      <c r="I5" s="92">
        <v>46281</v>
      </c>
      <c r="J5" s="139">
        <f t="shared" ca="1" si="0"/>
        <v>512</v>
      </c>
      <c r="K5" s="115"/>
      <c r="AD5" s="91"/>
      <c r="AE5" s="119"/>
      <c r="AF5" s="119"/>
    </row>
    <row r="6" spans="1:32" x14ac:dyDescent="0.25">
      <c r="A6" s="24" t="s">
        <v>44</v>
      </c>
      <c r="B6" s="24" t="s">
        <v>59</v>
      </c>
      <c r="C6" s="97" t="s">
        <v>133</v>
      </c>
      <c r="D6" s="33">
        <v>0.3</v>
      </c>
      <c r="E6" s="51">
        <v>7.0000000000000007E-2</v>
      </c>
      <c r="F6" s="39">
        <v>0.2</v>
      </c>
      <c r="G6" s="51">
        <v>0.12</v>
      </c>
      <c r="H6" s="39">
        <v>0.3</v>
      </c>
      <c r="I6" s="92">
        <v>48661</v>
      </c>
      <c r="J6" s="139">
        <f t="shared" ca="1" si="0"/>
        <v>2892</v>
      </c>
      <c r="K6" s="115"/>
      <c r="AD6" s="91"/>
      <c r="AE6" s="119"/>
      <c r="AF6" s="119"/>
    </row>
    <row r="7" spans="1:32" x14ac:dyDescent="0.25">
      <c r="A7" s="24" t="s">
        <v>229</v>
      </c>
      <c r="B7" s="24" t="s">
        <v>59</v>
      </c>
      <c r="C7" s="97" t="s">
        <v>230</v>
      </c>
      <c r="D7" s="33">
        <v>0.25</v>
      </c>
      <c r="E7" s="51">
        <v>0.05</v>
      </c>
      <c r="F7" s="39">
        <v>0.2</v>
      </c>
      <c r="G7" s="51">
        <v>0.08</v>
      </c>
      <c r="H7" s="39">
        <v>0.3</v>
      </c>
      <c r="I7" s="92">
        <v>47261</v>
      </c>
      <c r="J7" s="139">
        <f t="shared" ca="1" si="0"/>
        <v>1492</v>
      </c>
      <c r="K7" s="115"/>
      <c r="AD7" s="91"/>
      <c r="AE7" s="119"/>
      <c r="AF7" s="119"/>
    </row>
    <row r="8" spans="1:32" x14ac:dyDescent="0.25">
      <c r="A8" s="24" t="s">
        <v>45</v>
      </c>
      <c r="B8" s="24" t="s">
        <v>59</v>
      </c>
      <c r="C8" s="97" t="s">
        <v>134</v>
      </c>
      <c r="D8" s="33">
        <v>0.3</v>
      </c>
      <c r="E8" s="51">
        <v>7.0000000000000007E-2</v>
      </c>
      <c r="F8" s="39">
        <v>0.2</v>
      </c>
      <c r="G8" s="51">
        <v>0.12</v>
      </c>
      <c r="H8" s="39">
        <v>0.3</v>
      </c>
      <c r="I8" s="92">
        <v>49074</v>
      </c>
      <c r="J8" s="139">
        <f t="shared" ca="1" si="0"/>
        <v>3305</v>
      </c>
      <c r="K8" s="115"/>
      <c r="AD8" s="91"/>
      <c r="AE8" s="119"/>
      <c r="AF8" s="119"/>
    </row>
    <row r="9" spans="1:32" x14ac:dyDescent="0.25">
      <c r="A9" s="24" t="s">
        <v>437</v>
      </c>
      <c r="B9" s="24" t="s">
        <v>59</v>
      </c>
      <c r="C9" s="97" t="s">
        <v>438</v>
      </c>
      <c r="D9" s="33">
        <v>0.25</v>
      </c>
      <c r="E9" s="51">
        <v>0.05</v>
      </c>
      <c r="F9" s="39">
        <v>0.2</v>
      </c>
      <c r="G9" s="51">
        <v>0.08</v>
      </c>
      <c r="H9" s="39">
        <v>0.3</v>
      </c>
      <c r="I9" s="92">
        <v>46302</v>
      </c>
      <c r="J9" s="139">
        <f t="shared" ca="1" si="0"/>
        <v>533</v>
      </c>
      <c r="K9" s="115"/>
      <c r="AD9" s="91"/>
      <c r="AE9" s="119"/>
      <c r="AF9" s="119"/>
    </row>
    <row r="10" spans="1:32" x14ac:dyDescent="0.25">
      <c r="A10" s="24" t="s">
        <v>284</v>
      </c>
      <c r="B10" s="24" t="s">
        <v>59</v>
      </c>
      <c r="C10" s="97" t="s">
        <v>285</v>
      </c>
      <c r="D10" s="33">
        <v>0.25</v>
      </c>
      <c r="E10" s="51">
        <v>0.05</v>
      </c>
      <c r="F10" s="39">
        <v>0.2</v>
      </c>
      <c r="G10" s="51">
        <v>0.08</v>
      </c>
      <c r="H10" s="39">
        <v>0.3</v>
      </c>
      <c r="I10" s="92">
        <v>47583</v>
      </c>
      <c r="J10" s="139">
        <f t="shared" ca="1" si="0"/>
        <v>1814</v>
      </c>
      <c r="K10" s="115"/>
      <c r="Y10" s="91"/>
      <c r="Z10" s="91"/>
      <c r="AA10" s="91"/>
      <c r="AB10" s="91"/>
      <c r="AC10" s="91"/>
      <c r="AD10" s="91"/>
      <c r="AE10" s="119"/>
      <c r="AF10" s="119"/>
    </row>
    <row r="11" spans="1:32" x14ac:dyDescent="0.25">
      <c r="A11" s="24" t="s">
        <v>359</v>
      </c>
      <c r="B11" s="24" t="s">
        <v>59</v>
      </c>
      <c r="C11" s="97" t="s">
        <v>360</v>
      </c>
      <c r="D11" s="33">
        <v>0.25</v>
      </c>
      <c r="E11" s="51">
        <v>0.05</v>
      </c>
      <c r="F11" s="39">
        <v>0.2</v>
      </c>
      <c r="G11" s="51">
        <v>0.08</v>
      </c>
      <c r="H11" s="39">
        <v>0.3</v>
      </c>
      <c r="I11" s="92">
        <v>45973</v>
      </c>
      <c r="J11" s="139">
        <f t="shared" ca="1" si="0"/>
        <v>204</v>
      </c>
      <c r="K11" s="115"/>
      <c r="Y11" s="91"/>
      <c r="Z11" s="91"/>
      <c r="AA11" s="91"/>
      <c r="AB11" s="91"/>
      <c r="AC11" s="91"/>
      <c r="AD11" s="91"/>
      <c r="AE11" s="119"/>
      <c r="AF11" s="119"/>
    </row>
    <row r="12" spans="1:32" x14ac:dyDescent="0.25">
      <c r="A12" s="24" t="s">
        <v>56</v>
      </c>
      <c r="B12" s="24" t="s">
        <v>59</v>
      </c>
      <c r="C12" s="97" t="s">
        <v>57</v>
      </c>
      <c r="D12" s="33">
        <v>0.3</v>
      </c>
      <c r="E12" s="51">
        <v>7.0000000000000007E-2</v>
      </c>
      <c r="F12" s="39">
        <v>0.2</v>
      </c>
      <c r="G12" s="51">
        <v>0.12</v>
      </c>
      <c r="H12" s="39">
        <v>0.3</v>
      </c>
      <c r="I12" s="92">
        <v>50845</v>
      </c>
      <c r="J12" s="139">
        <f t="shared" ca="1" si="0"/>
        <v>5076</v>
      </c>
      <c r="K12" s="115"/>
      <c r="Y12" s="91"/>
      <c r="Z12" s="91"/>
      <c r="AA12" s="91"/>
      <c r="AB12" s="91"/>
      <c r="AC12" s="91"/>
      <c r="AD12" s="91"/>
      <c r="AE12" s="119"/>
      <c r="AF12" s="119"/>
    </row>
    <row r="13" spans="1:32" x14ac:dyDescent="0.25">
      <c r="A13" s="24" t="s">
        <v>439</v>
      </c>
      <c r="B13" s="24" t="s">
        <v>59</v>
      </c>
      <c r="C13" s="97" t="s">
        <v>440</v>
      </c>
      <c r="D13" s="33">
        <v>0.25</v>
      </c>
      <c r="E13" s="51">
        <v>0.05</v>
      </c>
      <c r="F13" s="39">
        <v>0.2</v>
      </c>
      <c r="G13" s="51">
        <v>0.08</v>
      </c>
      <c r="H13" s="39">
        <v>0.3</v>
      </c>
      <c r="I13" s="92">
        <v>46666</v>
      </c>
      <c r="J13" s="139">
        <f t="shared" ca="1" si="0"/>
        <v>897</v>
      </c>
      <c r="K13" s="115"/>
      <c r="Y13" s="91"/>
      <c r="Z13" s="91"/>
      <c r="AA13" s="91"/>
      <c r="AB13" s="91"/>
      <c r="AC13" s="91"/>
      <c r="AD13" s="91"/>
      <c r="AE13" s="119"/>
      <c r="AF13" s="119"/>
    </row>
    <row r="14" spans="1:32" x14ac:dyDescent="0.25">
      <c r="A14" s="24" t="s">
        <v>102</v>
      </c>
      <c r="B14" s="24" t="s">
        <v>59</v>
      </c>
      <c r="C14" s="97" t="s">
        <v>103</v>
      </c>
      <c r="D14" s="33">
        <v>0.3</v>
      </c>
      <c r="E14" s="51">
        <v>7.0000000000000007E-2</v>
      </c>
      <c r="F14" s="39">
        <v>0.2</v>
      </c>
      <c r="G14" s="51">
        <v>0.12</v>
      </c>
      <c r="H14" s="39">
        <v>0.3</v>
      </c>
      <c r="I14" s="92">
        <v>49508</v>
      </c>
      <c r="J14" s="139">
        <f t="shared" ca="1" si="0"/>
        <v>3739</v>
      </c>
      <c r="K14" s="115"/>
      <c r="Y14" s="91"/>
      <c r="Z14" s="91"/>
      <c r="AA14" s="91"/>
      <c r="AB14" s="91"/>
      <c r="AC14" s="91"/>
      <c r="AD14" s="91"/>
      <c r="AE14" s="119"/>
      <c r="AF14" s="119"/>
    </row>
    <row r="15" spans="1:32" x14ac:dyDescent="0.25">
      <c r="A15" s="24" t="s">
        <v>441</v>
      </c>
      <c r="B15" s="24" t="s">
        <v>59</v>
      </c>
      <c r="C15" s="97" t="s">
        <v>442</v>
      </c>
      <c r="D15" s="33">
        <v>0.25</v>
      </c>
      <c r="E15" s="51">
        <v>0.05</v>
      </c>
      <c r="F15" s="39">
        <v>0.2</v>
      </c>
      <c r="G15" s="51">
        <v>0.08</v>
      </c>
      <c r="H15" s="39">
        <v>0.3</v>
      </c>
      <c r="I15" s="92">
        <v>45854</v>
      </c>
      <c r="J15" s="139">
        <f t="shared" ca="1" si="0"/>
        <v>85</v>
      </c>
      <c r="K15" s="115"/>
      <c r="Y15" s="91"/>
      <c r="Z15" s="91"/>
      <c r="AA15" s="91"/>
      <c r="AB15" s="91"/>
      <c r="AC15" s="91"/>
      <c r="AD15" s="91"/>
      <c r="AE15" s="119"/>
      <c r="AF15" s="119"/>
    </row>
    <row r="16" spans="1:32" x14ac:dyDescent="0.25">
      <c r="A16" s="24" t="s">
        <v>443</v>
      </c>
      <c r="B16" s="24" t="s">
        <v>59</v>
      </c>
      <c r="C16" s="97" t="s">
        <v>444</v>
      </c>
      <c r="D16" s="33">
        <v>0.3</v>
      </c>
      <c r="E16" s="51">
        <v>7.0000000000000007E-2</v>
      </c>
      <c r="F16" s="39">
        <v>0.2</v>
      </c>
      <c r="G16" s="51">
        <v>0.12</v>
      </c>
      <c r="H16" s="39">
        <v>0.3</v>
      </c>
      <c r="I16" s="92">
        <v>47919</v>
      </c>
      <c r="J16" s="139">
        <f t="shared" ca="1" si="0"/>
        <v>2150</v>
      </c>
      <c r="K16" s="115"/>
      <c r="Y16" s="91"/>
      <c r="Z16" s="91"/>
      <c r="AA16" s="91"/>
      <c r="AB16" s="91"/>
      <c r="AC16" s="91"/>
      <c r="AD16" s="91"/>
      <c r="AE16" s="119"/>
      <c r="AF16" s="119"/>
    </row>
    <row r="17" spans="1:36" x14ac:dyDescent="0.25">
      <c r="A17" s="24" t="s">
        <v>283</v>
      </c>
      <c r="B17" s="24" t="s">
        <v>59</v>
      </c>
      <c r="C17" s="97" t="s">
        <v>282</v>
      </c>
      <c r="D17" s="33">
        <v>0.25</v>
      </c>
      <c r="E17" s="51">
        <v>0.05</v>
      </c>
      <c r="F17" s="39">
        <v>0.2</v>
      </c>
      <c r="G17" s="51">
        <v>0.08</v>
      </c>
      <c r="H17" s="39">
        <v>0.3</v>
      </c>
      <c r="I17" s="92">
        <v>46890</v>
      </c>
      <c r="J17" s="139">
        <f t="shared" ca="1" si="0"/>
        <v>1121</v>
      </c>
      <c r="K17" s="115"/>
      <c r="Y17" s="91"/>
      <c r="Z17" s="91"/>
      <c r="AA17" s="91"/>
      <c r="AB17" s="91"/>
      <c r="AC17" s="91"/>
      <c r="AD17" s="91"/>
      <c r="AE17" s="119"/>
      <c r="AF17" s="119"/>
    </row>
    <row r="18" spans="1:36" x14ac:dyDescent="0.25">
      <c r="A18" s="24" t="s">
        <v>409</v>
      </c>
      <c r="B18" s="24" t="s">
        <v>59</v>
      </c>
      <c r="C18" s="97" t="s">
        <v>410</v>
      </c>
      <c r="D18" s="33">
        <v>0.25</v>
      </c>
      <c r="E18" s="51">
        <v>0.05</v>
      </c>
      <c r="F18" s="39">
        <v>0.2</v>
      </c>
      <c r="G18" s="51">
        <v>0.08</v>
      </c>
      <c r="H18" s="39">
        <v>0.3</v>
      </c>
      <c r="I18" s="92">
        <v>47191</v>
      </c>
      <c r="J18" s="139">
        <f t="shared" ca="1" si="0"/>
        <v>1422</v>
      </c>
      <c r="K18" s="115"/>
      <c r="Y18" s="91"/>
      <c r="Z18" s="91"/>
      <c r="AA18" s="91"/>
      <c r="AB18" s="91"/>
      <c r="AC18" s="91"/>
      <c r="AD18" s="91"/>
      <c r="AE18" s="119"/>
      <c r="AF18" s="119"/>
    </row>
    <row r="19" spans="1:36" x14ac:dyDescent="0.25">
      <c r="A19" s="24" t="s">
        <v>445</v>
      </c>
      <c r="B19" s="24" t="s">
        <v>59</v>
      </c>
      <c r="C19" s="97" t="s">
        <v>448</v>
      </c>
      <c r="D19" s="33">
        <v>0.3</v>
      </c>
      <c r="E19" s="51">
        <v>7.0000000000000007E-2</v>
      </c>
      <c r="F19" s="39">
        <v>0.2</v>
      </c>
      <c r="G19" s="51">
        <v>0.12</v>
      </c>
      <c r="H19" s="39">
        <v>0.3</v>
      </c>
      <c r="I19" s="92">
        <v>51636</v>
      </c>
      <c r="J19" s="139">
        <f t="shared" ca="1" si="0"/>
        <v>5867</v>
      </c>
      <c r="K19" s="115"/>
      <c r="Y19" s="91"/>
      <c r="Z19" s="91"/>
      <c r="AA19" s="91"/>
      <c r="AB19" s="91"/>
      <c r="AC19" s="91"/>
      <c r="AD19" s="91"/>
      <c r="AE19" s="119"/>
      <c r="AF19" s="119"/>
    </row>
    <row r="20" spans="1:36" x14ac:dyDescent="0.25">
      <c r="A20" s="24" t="s">
        <v>446</v>
      </c>
      <c r="B20" s="24" t="s">
        <v>59</v>
      </c>
      <c r="C20" s="97" t="s">
        <v>449</v>
      </c>
      <c r="D20" s="33">
        <v>0.3</v>
      </c>
      <c r="E20" s="51">
        <v>7.0000000000000007E-2</v>
      </c>
      <c r="F20" s="39">
        <v>0.2</v>
      </c>
      <c r="G20" s="51">
        <v>0.12</v>
      </c>
      <c r="H20" s="39">
        <v>0.3</v>
      </c>
      <c r="I20" s="92">
        <v>48052</v>
      </c>
      <c r="J20" s="139">
        <f t="shared" ca="1" si="0"/>
        <v>2283</v>
      </c>
      <c r="K20" s="115"/>
      <c r="Y20" s="91"/>
      <c r="Z20" s="91"/>
      <c r="AA20" s="91"/>
      <c r="AB20" s="91"/>
      <c r="AC20" s="91"/>
      <c r="AD20" s="91"/>
      <c r="AE20" s="119"/>
      <c r="AF20" s="119"/>
    </row>
    <row r="21" spans="1:36" x14ac:dyDescent="0.25">
      <c r="A21" s="24" t="s">
        <v>447</v>
      </c>
      <c r="B21" s="24" t="s">
        <v>59</v>
      </c>
      <c r="C21" s="97" t="s">
        <v>450</v>
      </c>
      <c r="D21" s="33">
        <v>0.3</v>
      </c>
      <c r="E21" s="51">
        <v>7.0000000000000007E-2</v>
      </c>
      <c r="F21" s="39">
        <v>0.2</v>
      </c>
      <c r="G21" s="51">
        <v>0.12</v>
      </c>
      <c r="H21" s="39">
        <v>0.3</v>
      </c>
      <c r="I21" s="92">
        <v>49886</v>
      </c>
      <c r="J21" s="139">
        <f t="shared" ca="1" si="0"/>
        <v>4117</v>
      </c>
      <c r="K21" s="115"/>
      <c r="Y21" s="91"/>
      <c r="Z21" s="91"/>
      <c r="AA21" s="91"/>
      <c r="AB21" s="91"/>
      <c r="AC21" s="91"/>
      <c r="AD21" s="91"/>
      <c r="AE21" s="119"/>
      <c r="AF21" s="119"/>
    </row>
    <row r="22" spans="1:36" x14ac:dyDescent="0.25">
      <c r="A22" s="24" t="s">
        <v>485</v>
      </c>
      <c r="B22" s="24" t="s">
        <v>59</v>
      </c>
      <c r="C22" s="97" t="s">
        <v>486</v>
      </c>
      <c r="D22" s="33">
        <v>0.3</v>
      </c>
      <c r="E22" s="51">
        <v>7.0000000000000007E-2</v>
      </c>
      <c r="F22" s="39">
        <v>0.2</v>
      </c>
      <c r="G22" s="51">
        <v>0.12</v>
      </c>
      <c r="H22" s="39">
        <v>0.3</v>
      </c>
      <c r="I22" s="92">
        <v>48535</v>
      </c>
      <c r="J22" s="139">
        <f t="shared" ref="J22:J23" ca="1" si="1">I22-TODAY()</f>
        <v>2766</v>
      </c>
      <c r="K22" s="115"/>
      <c r="Y22" s="91"/>
      <c r="Z22" s="91"/>
      <c r="AA22" s="91"/>
      <c r="AB22" s="91"/>
      <c r="AC22" s="91"/>
      <c r="AD22" s="91"/>
      <c r="AE22" s="119"/>
      <c r="AF22" s="119"/>
    </row>
    <row r="23" spans="1:36" x14ac:dyDescent="0.25">
      <c r="A23" s="24" t="s">
        <v>523</v>
      </c>
      <c r="B23" s="24" t="s">
        <v>59</v>
      </c>
      <c r="C23" s="97" t="s">
        <v>524</v>
      </c>
      <c r="D23" s="33">
        <v>0.3</v>
      </c>
      <c r="E23" s="51">
        <v>7.0000000000000007E-2</v>
      </c>
      <c r="F23" s="39">
        <v>0.2</v>
      </c>
      <c r="G23" s="51">
        <v>0.14000000000000001</v>
      </c>
      <c r="H23" s="39">
        <v>0.3</v>
      </c>
      <c r="I23" s="92">
        <v>50544</v>
      </c>
      <c r="J23" s="139">
        <f t="shared" ca="1" si="1"/>
        <v>4775</v>
      </c>
      <c r="K23" s="115"/>
      <c r="Y23" s="91"/>
      <c r="Z23" s="91"/>
      <c r="AA23" s="91"/>
      <c r="AB23" s="91"/>
      <c r="AC23" s="91"/>
      <c r="AD23" s="91"/>
      <c r="AE23" s="119"/>
      <c r="AF23" s="119"/>
    </row>
    <row r="24" spans="1:36" x14ac:dyDescent="0.25">
      <c r="K24" s="115"/>
      <c r="Y24" s="91"/>
      <c r="Z24" s="91"/>
      <c r="AA24" s="91"/>
      <c r="AB24" s="91"/>
      <c r="AC24" s="91"/>
      <c r="AD24" s="91"/>
      <c r="AE24" s="119"/>
      <c r="AF24" s="119"/>
    </row>
    <row r="25" spans="1:36" s="36" customFormat="1" x14ac:dyDescent="0.25">
      <c r="A25" s="37" t="s">
        <v>355</v>
      </c>
      <c r="B25" s="24" t="s">
        <v>59</v>
      </c>
      <c r="C25" s="99" t="s">
        <v>356</v>
      </c>
      <c r="D25" s="33">
        <v>0.3</v>
      </c>
      <c r="E25" s="52">
        <v>0.05</v>
      </c>
      <c r="F25" s="39">
        <v>0.2</v>
      </c>
      <c r="G25" s="51">
        <v>0.08</v>
      </c>
      <c r="H25" s="39">
        <v>0.3</v>
      </c>
      <c r="I25" s="92">
        <v>46121</v>
      </c>
      <c r="J25" s="139">
        <f t="shared" ref="J25:J56" ca="1" si="2">I25-TODAY()</f>
        <v>352</v>
      </c>
      <c r="K25" s="115"/>
      <c r="L25" s="91"/>
      <c r="M25" s="91"/>
      <c r="N25" s="91"/>
      <c r="O25" s="91"/>
      <c r="P25" s="91"/>
      <c r="Q25" s="91"/>
      <c r="R25" s="91"/>
      <c r="S25" s="91"/>
      <c r="T25" s="91"/>
      <c r="U25" s="91"/>
      <c r="V25" s="91"/>
      <c r="W25" s="91"/>
      <c r="X25" s="91"/>
      <c r="Y25" s="91"/>
      <c r="Z25" s="91"/>
      <c r="AA25" s="91"/>
      <c r="AB25" s="91"/>
      <c r="AC25" s="91"/>
      <c r="AD25" s="91"/>
      <c r="AE25" s="120"/>
      <c r="AF25" s="120"/>
      <c r="AG25" s="108"/>
      <c r="AH25" s="108"/>
      <c r="AI25" s="108"/>
      <c r="AJ25" s="108"/>
    </row>
    <row r="26" spans="1:36" x14ac:dyDescent="0.25">
      <c r="A26" s="37" t="s">
        <v>353</v>
      </c>
      <c r="B26" s="24" t="s">
        <v>59</v>
      </c>
      <c r="C26" s="99" t="s">
        <v>354</v>
      </c>
      <c r="D26" s="33">
        <v>0.3</v>
      </c>
      <c r="E26" s="52">
        <v>0.05</v>
      </c>
      <c r="F26" s="39">
        <v>0.2</v>
      </c>
      <c r="G26" s="51">
        <v>0.08</v>
      </c>
      <c r="H26" s="39">
        <v>0.3</v>
      </c>
      <c r="I26" s="92">
        <v>46188</v>
      </c>
      <c r="J26" s="139">
        <f t="shared" ca="1" si="2"/>
        <v>419</v>
      </c>
      <c r="K26" s="115"/>
      <c r="Y26" s="91"/>
      <c r="Z26" s="91"/>
      <c r="AA26" s="91"/>
      <c r="AB26" s="91"/>
      <c r="AC26" s="91"/>
      <c r="AD26" s="91"/>
      <c r="AE26" s="119"/>
      <c r="AF26" s="119"/>
    </row>
    <row r="27" spans="1:36" x14ac:dyDescent="0.25">
      <c r="A27" s="37" t="s">
        <v>521</v>
      </c>
      <c r="B27" s="24" t="s">
        <v>59</v>
      </c>
      <c r="C27" s="99" t="s">
        <v>522</v>
      </c>
      <c r="D27" s="33">
        <v>0.3</v>
      </c>
      <c r="E27" s="52">
        <v>0.05</v>
      </c>
      <c r="F27" s="39">
        <v>0.2</v>
      </c>
      <c r="G27" s="51">
        <v>0.08</v>
      </c>
      <c r="H27" s="39">
        <v>0.3</v>
      </c>
      <c r="I27" s="92">
        <v>46169</v>
      </c>
      <c r="J27" s="139">
        <f t="shared" ref="J27" ca="1" si="3">I27-TODAY()</f>
        <v>400</v>
      </c>
      <c r="K27" s="115"/>
      <c r="Y27" s="91"/>
      <c r="Z27" s="91"/>
      <c r="AA27" s="91"/>
      <c r="AB27" s="91"/>
      <c r="AC27" s="91"/>
      <c r="AD27" s="91"/>
      <c r="AE27" s="119"/>
      <c r="AF27" s="119"/>
    </row>
    <row r="28" spans="1:36" x14ac:dyDescent="0.25">
      <c r="A28" s="24" t="s">
        <v>228</v>
      </c>
      <c r="B28" s="24" t="s">
        <v>59</v>
      </c>
      <c r="C28" s="97" t="s">
        <v>227</v>
      </c>
      <c r="D28" s="33">
        <v>0.3</v>
      </c>
      <c r="E28" s="51">
        <v>0.05</v>
      </c>
      <c r="F28" s="39">
        <v>0.2</v>
      </c>
      <c r="G28" s="51">
        <v>0.08</v>
      </c>
      <c r="H28" s="39">
        <v>0.3</v>
      </c>
      <c r="I28" s="92">
        <v>47918</v>
      </c>
      <c r="J28" s="139">
        <f t="shared" ca="1" si="2"/>
        <v>2149</v>
      </c>
      <c r="K28" s="115"/>
      <c r="Y28" s="91"/>
      <c r="Z28" s="91"/>
      <c r="AA28" s="91"/>
      <c r="AB28" s="91"/>
      <c r="AC28" s="91"/>
      <c r="AD28" s="91"/>
      <c r="AE28" s="119"/>
      <c r="AF28" s="119"/>
    </row>
    <row r="29" spans="1:36" ht="15.75" customHeight="1" x14ac:dyDescent="0.25">
      <c r="A29" s="24" t="s">
        <v>505</v>
      </c>
      <c r="B29" s="24" t="s">
        <v>59</v>
      </c>
      <c r="C29" s="97" t="s">
        <v>504</v>
      </c>
      <c r="D29" s="33">
        <v>0.24</v>
      </c>
      <c r="E29" s="51">
        <v>0.05</v>
      </c>
      <c r="F29" s="39">
        <v>0.2</v>
      </c>
      <c r="G29" s="51">
        <v>0.08</v>
      </c>
      <c r="H29" s="39">
        <v>0.3</v>
      </c>
      <c r="I29" s="92">
        <v>46064</v>
      </c>
      <c r="J29" s="139">
        <f t="shared" ca="1" si="2"/>
        <v>295</v>
      </c>
      <c r="K29" s="115"/>
      <c r="Y29" s="91"/>
      <c r="Z29" s="91"/>
      <c r="AA29" s="91"/>
      <c r="AB29" s="91"/>
      <c r="AC29" s="91"/>
      <c r="AD29" s="91"/>
      <c r="AE29" s="119"/>
      <c r="AF29" s="119"/>
    </row>
    <row r="30" spans="1:36" ht="15.75" customHeight="1" x14ac:dyDescent="0.25">
      <c r="A30" s="24" t="s">
        <v>507</v>
      </c>
      <c r="B30" s="24" t="s">
        <v>59</v>
      </c>
      <c r="C30" s="97" t="s">
        <v>506</v>
      </c>
      <c r="D30" s="33">
        <v>0.24</v>
      </c>
      <c r="E30" s="51">
        <v>0.05</v>
      </c>
      <c r="F30" s="39">
        <v>0.2</v>
      </c>
      <c r="G30" s="51">
        <v>0.08</v>
      </c>
      <c r="H30" s="39">
        <v>0.3</v>
      </c>
      <c r="I30" s="92">
        <v>46102</v>
      </c>
      <c r="J30" s="139">
        <f t="shared" ca="1" si="2"/>
        <v>333</v>
      </c>
      <c r="K30" s="115"/>
      <c r="Y30" s="91"/>
      <c r="Z30" s="91"/>
      <c r="AA30" s="91"/>
      <c r="AB30" s="91"/>
      <c r="AC30" s="91"/>
      <c r="AD30" s="91"/>
      <c r="AE30" s="119"/>
      <c r="AF30" s="119"/>
    </row>
    <row r="31" spans="1:36" ht="15.75" customHeight="1" x14ac:dyDescent="0.25">
      <c r="A31" s="24" t="s">
        <v>509</v>
      </c>
      <c r="B31" s="24" t="s">
        <v>59</v>
      </c>
      <c r="C31" s="97" t="s">
        <v>508</v>
      </c>
      <c r="D31" s="33">
        <v>0.24</v>
      </c>
      <c r="E31" s="51">
        <v>0.05</v>
      </c>
      <c r="F31" s="39">
        <v>0.2</v>
      </c>
      <c r="G31" s="51">
        <v>0.08</v>
      </c>
      <c r="H31" s="39">
        <v>0.3</v>
      </c>
      <c r="I31" s="92">
        <v>46435</v>
      </c>
      <c r="J31" s="139">
        <f t="shared" ca="1" si="2"/>
        <v>666</v>
      </c>
      <c r="K31" s="115"/>
      <c r="Y31" s="91"/>
      <c r="Z31" s="91"/>
      <c r="AA31" s="91"/>
      <c r="AB31" s="91"/>
      <c r="AC31" s="91"/>
      <c r="AD31" s="91"/>
      <c r="AE31" s="119"/>
      <c r="AF31" s="119"/>
    </row>
    <row r="32" spans="1:36" ht="15.75" customHeight="1" x14ac:dyDescent="0.25">
      <c r="A32" s="24" t="s">
        <v>511</v>
      </c>
      <c r="B32" s="24" t="s">
        <v>59</v>
      </c>
      <c r="C32" s="97" t="s">
        <v>510</v>
      </c>
      <c r="D32" s="33">
        <v>0.24</v>
      </c>
      <c r="E32" s="51">
        <v>0.05</v>
      </c>
      <c r="F32" s="39">
        <v>0.2</v>
      </c>
      <c r="G32" s="51">
        <v>0.08</v>
      </c>
      <c r="H32" s="39">
        <v>0.3</v>
      </c>
      <c r="I32" s="92">
        <v>46568</v>
      </c>
      <c r="J32" s="139">
        <f t="shared" ca="1" si="2"/>
        <v>799</v>
      </c>
      <c r="K32" s="115"/>
      <c r="Y32" s="91"/>
      <c r="Z32" s="91"/>
      <c r="AA32" s="91"/>
      <c r="AB32" s="91"/>
      <c r="AC32" s="91"/>
      <c r="AD32" s="91"/>
      <c r="AE32" s="119"/>
      <c r="AF32" s="119"/>
    </row>
    <row r="33" spans="1:36" ht="15.75" customHeight="1" x14ac:dyDescent="0.25">
      <c r="A33" s="24" t="s">
        <v>513</v>
      </c>
      <c r="B33" s="24" t="s">
        <v>59</v>
      </c>
      <c r="C33" s="97" t="s">
        <v>512</v>
      </c>
      <c r="D33" s="33">
        <v>0.28000000000000003</v>
      </c>
      <c r="E33" s="51">
        <v>7.0000000000000007E-2</v>
      </c>
      <c r="F33" s="39">
        <v>0.2</v>
      </c>
      <c r="G33" s="51">
        <v>0.12</v>
      </c>
      <c r="H33" s="39">
        <v>0.3</v>
      </c>
      <c r="I33" s="92">
        <v>47539</v>
      </c>
      <c r="J33" s="139">
        <f t="shared" ca="1" si="2"/>
        <v>1770</v>
      </c>
      <c r="K33" s="115"/>
      <c r="Y33" s="91"/>
      <c r="Z33" s="91"/>
      <c r="AA33" s="91"/>
      <c r="AB33" s="91"/>
      <c r="AC33" s="91"/>
      <c r="AD33" s="91"/>
      <c r="AE33" s="119"/>
      <c r="AF33" s="119"/>
    </row>
    <row r="34" spans="1:36" ht="15.75" customHeight="1" x14ac:dyDescent="0.25">
      <c r="A34" s="24" t="s">
        <v>490</v>
      </c>
      <c r="B34" s="24" t="s">
        <v>59</v>
      </c>
      <c r="C34" s="97" t="s">
        <v>489</v>
      </c>
      <c r="D34" s="33">
        <v>0.24</v>
      </c>
      <c r="E34" s="51">
        <v>0.05</v>
      </c>
      <c r="F34" s="39">
        <v>0.2</v>
      </c>
      <c r="G34" s="51">
        <v>0.08</v>
      </c>
      <c r="H34" s="39">
        <v>0.3</v>
      </c>
      <c r="I34" s="92">
        <v>46469</v>
      </c>
      <c r="J34" s="139">
        <f t="shared" ca="1" si="2"/>
        <v>700</v>
      </c>
      <c r="K34" s="115"/>
      <c r="Y34" s="91"/>
      <c r="Z34" s="91"/>
      <c r="AA34" s="91"/>
      <c r="AB34" s="91"/>
      <c r="AC34" s="91"/>
      <c r="AD34" s="91"/>
      <c r="AE34" s="119"/>
      <c r="AF34" s="119"/>
    </row>
    <row r="35" spans="1:36" ht="15.75" customHeight="1" x14ac:dyDescent="0.25">
      <c r="A35" s="24" t="s">
        <v>518</v>
      </c>
      <c r="B35" s="24" t="s">
        <v>59</v>
      </c>
      <c r="C35" s="97" t="s">
        <v>491</v>
      </c>
      <c r="D35" s="33">
        <v>0.24</v>
      </c>
      <c r="E35" s="51">
        <v>0.05</v>
      </c>
      <c r="F35" s="39">
        <v>0.2</v>
      </c>
      <c r="G35" s="51">
        <v>0.08</v>
      </c>
      <c r="H35" s="39">
        <v>0.3</v>
      </c>
      <c r="I35" s="92">
        <v>46567</v>
      </c>
      <c r="J35" s="139">
        <f t="shared" ca="1" si="2"/>
        <v>798</v>
      </c>
      <c r="K35" s="115"/>
      <c r="Y35" s="91"/>
      <c r="Z35" s="91"/>
      <c r="AA35" s="91"/>
      <c r="AB35" s="91"/>
      <c r="AC35" s="91"/>
      <c r="AD35" s="91"/>
      <c r="AE35" s="119"/>
      <c r="AF35" s="119"/>
    </row>
    <row r="36" spans="1:36" ht="15.75" customHeight="1" x14ac:dyDescent="0.25">
      <c r="A36" s="24" t="s">
        <v>493</v>
      </c>
      <c r="B36" s="24" t="s">
        <v>59</v>
      </c>
      <c r="C36" s="97" t="s">
        <v>492</v>
      </c>
      <c r="D36" s="33">
        <v>0.24</v>
      </c>
      <c r="E36" s="51">
        <v>0.05</v>
      </c>
      <c r="F36" s="39">
        <v>0.2</v>
      </c>
      <c r="G36" s="51">
        <v>0.08</v>
      </c>
      <c r="H36" s="39">
        <v>0.3</v>
      </c>
      <c r="I36" s="92">
        <v>46789</v>
      </c>
      <c r="J36" s="139">
        <f t="shared" ca="1" si="2"/>
        <v>1020</v>
      </c>
      <c r="K36" s="115"/>
      <c r="Y36" s="91"/>
      <c r="Z36" s="91"/>
      <c r="AA36" s="91"/>
      <c r="AB36" s="91"/>
      <c r="AC36" s="91"/>
      <c r="AD36" s="91"/>
      <c r="AE36" s="119"/>
      <c r="AF36" s="119"/>
    </row>
    <row r="37" spans="1:36" ht="15.75" customHeight="1" x14ac:dyDescent="0.25">
      <c r="A37" s="24" t="s">
        <v>495</v>
      </c>
      <c r="B37" s="24" t="s">
        <v>59</v>
      </c>
      <c r="C37" s="97" t="s">
        <v>494</v>
      </c>
      <c r="D37" s="33">
        <v>0.24</v>
      </c>
      <c r="E37" s="51">
        <v>0.05</v>
      </c>
      <c r="F37" s="39">
        <v>0.2</v>
      </c>
      <c r="G37" s="51">
        <v>0.08</v>
      </c>
      <c r="H37" s="39">
        <v>0.3</v>
      </c>
      <c r="I37" s="92">
        <v>47074</v>
      </c>
      <c r="J37" s="139">
        <f t="shared" ca="1" si="2"/>
        <v>1305</v>
      </c>
      <c r="K37" s="115"/>
      <c r="Y37" s="91"/>
      <c r="Z37" s="91"/>
      <c r="AA37" s="91"/>
      <c r="AB37" s="91"/>
      <c r="AC37" s="91"/>
      <c r="AD37" s="91"/>
      <c r="AE37" s="119"/>
      <c r="AF37" s="119"/>
    </row>
    <row r="38" spans="1:36" ht="15.75" customHeight="1" x14ac:dyDescent="0.25">
      <c r="A38" s="24" t="s">
        <v>516</v>
      </c>
      <c r="B38" s="24" t="s">
        <v>59</v>
      </c>
      <c r="C38" s="97" t="s">
        <v>496</v>
      </c>
      <c r="D38" s="33">
        <v>0.24</v>
      </c>
      <c r="E38" s="51">
        <v>0.05</v>
      </c>
      <c r="F38" s="39">
        <v>0.2</v>
      </c>
      <c r="G38" s="51">
        <v>0.08</v>
      </c>
      <c r="H38" s="39">
        <v>0.3</v>
      </c>
      <c r="I38" s="92">
        <v>47145</v>
      </c>
      <c r="J38" s="139">
        <f t="shared" ca="1" si="2"/>
        <v>1376</v>
      </c>
      <c r="K38" s="115"/>
      <c r="Y38" s="91"/>
      <c r="Z38" s="91"/>
      <c r="AA38" s="91"/>
      <c r="AB38" s="91"/>
      <c r="AC38" s="91"/>
      <c r="AD38" s="91"/>
      <c r="AE38" s="119"/>
      <c r="AF38" s="119"/>
    </row>
    <row r="39" spans="1:36" ht="15.75" customHeight="1" x14ac:dyDescent="0.25">
      <c r="A39" s="24" t="s">
        <v>517</v>
      </c>
      <c r="B39" s="24" t="s">
        <v>59</v>
      </c>
      <c r="C39" s="97" t="s">
        <v>497</v>
      </c>
      <c r="D39" s="33">
        <v>0.28000000000000003</v>
      </c>
      <c r="E39" s="51">
        <v>7.0000000000000007E-2</v>
      </c>
      <c r="F39" s="39">
        <v>0.2</v>
      </c>
      <c r="G39" s="51">
        <v>0.12</v>
      </c>
      <c r="H39" s="39">
        <v>0.3</v>
      </c>
      <c r="I39" s="92">
        <v>48043</v>
      </c>
      <c r="J39" s="139">
        <f t="shared" ca="1" si="2"/>
        <v>2274</v>
      </c>
      <c r="K39" s="115"/>
      <c r="Y39" s="91"/>
      <c r="Z39" s="91"/>
      <c r="AA39" s="91"/>
      <c r="AB39" s="91"/>
      <c r="AC39" s="91"/>
      <c r="AD39" s="91"/>
      <c r="AE39" s="119"/>
      <c r="AF39" s="119"/>
    </row>
    <row r="40" spans="1:36" ht="15.75" customHeight="1" x14ac:dyDescent="0.25">
      <c r="A40" s="24" t="s">
        <v>499</v>
      </c>
      <c r="B40" s="24" t="s">
        <v>59</v>
      </c>
      <c r="C40" s="97" t="s">
        <v>498</v>
      </c>
      <c r="D40" s="33">
        <v>0.28000000000000003</v>
      </c>
      <c r="E40" s="51">
        <v>7.0000000000000007E-2</v>
      </c>
      <c r="F40" s="39">
        <v>0.2</v>
      </c>
      <c r="G40" s="51">
        <v>0.12</v>
      </c>
      <c r="H40" s="39">
        <v>0.3</v>
      </c>
      <c r="I40" s="92">
        <v>49062</v>
      </c>
      <c r="J40" s="139">
        <f t="shared" ca="1" si="2"/>
        <v>3293</v>
      </c>
      <c r="K40" s="115"/>
      <c r="Y40" s="91"/>
      <c r="Z40" s="91"/>
      <c r="AA40" s="91"/>
      <c r="AB40" s="91"/>
      <c r="AC40" s="91"/>
      <c r="AD40" s="91"/>
      <c r="AE40" s="119"/>
      <c r="AF40" s="119"/>
    </row>
    <row r="41" spans="1:36" ht="15.75" customHeight="1" x14ac:dyDescent="0.25">
      <c r="A41" s="24" t="s">
        <v>501</v>
      </c>
      <c r="B41" s="24" t="s">
        <v>59</v>
      </c>
      <c r="C41" s="97" t="s">
        <v>500</v>
      </c>
      <c r="D41" s="33">
        <v>0.28000000000000003</v>
      </c>
      <c r="E41" s="51">
        <v>7.0000000000000007E-2</v>
      </c>
      <c r="F41" s="39">
        <v>0.2</v>
      </c>
      <c r="G41" s="51">
        <v>0.12</v>
      </c>
      <c r="H41" s="39">
        <v>0.3</v>
      </c>
      <c r="I41" s="92">
        <v>50268</v>
      </c>
      <c r="J41" s="139">
        <f t="shared" ca="1" si="2"/>
        <v>4499</v>
      </c>
      <c r="K41" s="115"/>
      <c r="Y41" s="91"/>
      <c r="Z41" s="91"/>
      <c r="AA41" s="91"/>
      <c r="AB41" s="91"/>
      <c r="AC41" s="91"/>
      <c r="AD41" s="91"/>
      <c r="AE41" s="119"/>
      <c r="AF41" s="119"/>
    </row>
    <row r="42" spans="1:36" s="36" customFormat="1" x14ac:dyDescent="0.25">
      <c r="A42" s="37" t="s">
        <v>472</v>
      </c>
      <c r="B42" s="24" t="s">
        <v>59</v>
      </c>
      <c r="C42" s="99" t="s">
        <v>471</v>
      </c>
      <c r="D42" s="33">
        <v>0.3</v>
      </c>
      <c r="E42" s="51">
        <v>0.05</v>
      </c>
      <c r="F42" s="39">
        <v>0.2</v>
      </c>
      <c r="G42" s="51">
        <v>0.08</v>
      </c>
      <c r="H42" s="39">
        <v>0.3</v>
      </c>
      <c r="I42" s="92">
        <v>46891</v>
      </c>
      <c r="J42" s="139">
        <f t="shared" ca="1" si="2"/>
        <v>1122</v>
      </c>
      <c r="K42" s="115"/>
      <c r="L42" s="91"/>
      <c r="M42" s="91"/>
      <c r="N42" s="91"/>
      <c r="O42" s="91"/>
      <c r="P42" s="91"/>
      <c r="Q42" s="91"/>
      <c r="R42" s="91"/>
      <c r="S42" s="91"/>
      <c r="T42" s="91"/>
      <c r="U42" s="91"/>
      <c r="V42" s="91"/>
      <c r="W42" s="91"/>
      <c r="X42" s="91"/>
      <c r="Y42" s="91"/>
      <c r="Z42" s="91"/>
      <c r="AA42" s="91"/>
      <c r="AB42" s="91"/>
      <c r="AC42" s="91"/>
      <c r="AD42" s="91"/>
      <c r="AE42" s="120"/>
      <c r="AF42" s="120"/>
      <c r="AG42" s="108"/>
      <c r="AH42" s="108"/>
      <c r="AI42" s="108"/>
      <c r="AJ42" s="108"/>
    </row>
    <row r="43" spans="1:36" s="36" customFormat="1" x14ac:dyDescent="0.25">
      <c r="A43" s="37" t="s">
        <v>150</v>
      </c>
      <c r="B43" s="24" t="s">
        <v>59</v>
      </c>
      <c r="C43" s="99" t="s">
        <v>116</v>
      </c>
      <c r="D43" s="33">
        <v>0.3</v>
      </c>
      <c r="E43" s="52">
        <v>0.05</v>
      </c>
      <c r="F43" s="39">
        <v>0.2</v>
      </c>
      <c r="G43" s="51">
        <v>0.08</v>
      </c>
      <c r="H43" s="39">
        <v>0.3</v>
      </c>
      <c r="I43" s="92">
        <v>47401</v>
      </c>
      <c r="J43" s="139">
        <f t="shared" ca="1" si="2"/>
        <v>1632</v>
      </c>
      <c r="K43" s="115"/>
      <c r="L43" s="91"/>
      <c r="M43" s="91"/>
      <c r="N43" s="91"/>
      <c r="O43" s="91"/>
      <c r="P43" s="91"/>
      <c r="Q43" s="91"/>
      <c r="R43" s="91"/>
      <c r="S43" s="91"/>
      <c r="T43" s="91"/>
      <c r="U43" s="91"/>
      <c r="V43" s="91"/>
      <c r="W43" s="91"/>
      <c r="X43" s="91"/>
      <c r="Y43" s="91"/>
      <c r="Z43" s="91"/>
      <c r="AA43" s="91"/>
      <c r="AB43" s="91"/>
      <c r="AC43" s="91"/>
      <c r="AD43" s="91"/>
      <c r="AE43" s="120"/>
      <c r="AF43" s="120"/>
      <c r="AG43" s="108"/>
      <c r="AH43" s="108"/>
      <c r="AI43" s="108"/>
      <c r="AJ43" s="108"/>
    </row>
    <row r="44" spans="1:36" s="36" customFormat="1" x14ac:dyDescent="0.25">
      <c r="A44" s="37" t="s">
        <v>151</v>
      </c>
      <c r="B44" s="24" t="s">
        <v>59</v>
      </c>
      <c r="C44" s="99" t="s">
        <v>117</v>
      </c>
      <c r="D44" s="33">
        <v>0.3</v>
      </c>
      <c r="E44" s="52">
        <v>0.05</v>
      </c>
      <c r="F44" s="39">
        <v>0.2</v>
      </c>
      <c r="G44" s="51">
        <v>0.08</v>
      </c>
      <c r="H44" s="39">
        <v>0.3</v>
      </c>
      <c r="I44" s="92">
        <v>47513</v>
      </c>
      <c r="J44" s="139">
        <f t="shared" ca="1" si="2"/>
        <v>1744</v>
      </c>
      <c r="K44" s="115"/>
      <c r="L44" s="91"/>
      <c r="M44" s="91"/>
      <c r="N44" s="91"/>
      <c r="O44" s="91"/>
      <c r="P44" s="91"/>
      <c r="Q44" s="91"/>
      <c r="R44" s="91"/>
      <c r="S44" s="91"/>
      <c r="T44" s="91"/>
      <c r="U44" s="91"/>
      <c r="V44" s="91"/>
      <c r="W44" s="91"/>
      <c r="X44" s="91"/>
      <c r="Y44" s="91"/>
      <c r="Z44" s="91"/>
      <c r="AA44" s="91"/>
      <c r="AB44" s="91"/>
      <c r="AC44" s="91"/>
      <c r="AD44" s="91"/>
      <c r="AE44" s="120"/>
      <c r="AF44" s="120"/>
      <c r="AG44" s="108"/>
      <c r="AH44" s="108"/>
      <c r="AI44" s="108"/>
      <c r="AJ44" s="108"/>
    </row>
    <row r="45" spans="1:36" s="36" customFormat="1" x14ac:dyDescent="0.25">
      <c r="A45" s="37" t="s">
        <v>503</v>
      </c>
      <c r="B45" s="24" t="s">
        <v>59</v>
      </c>
      <c r="C45" s="99" t="s">
        <v>502</v>
      </c>
      <c r="D45" s="33">
        <v>0.22</v>
      </c>
      <c r="E45" s="52">
        <v>0.05</v>
      </c>
      <c r="F45" s="39">
        <v>0.2</v>
      </c>
      <c r="G45" s="51">
        <v>0.08</v>
      </c>
      <c r="H45" s="39">
        <v>0.3</v>
      </c>
      <c r="I45" s="92">
        <v>47048</v>
      </c>
      <c r="J45" s="139">
        <f t="shared" ca="1" si="2"/>
        <v>1279</v>
      </c>
      <c r="K45" s="115"/>
      <c r="L45" s="91"/>
      <c r="M45" s="91"/>
      <c r="N45" s="91"/>
      <c r="O45" s="91"/>
      <c r="P45" s="91"/>
      <c r="Q45" s="91"/>
      <c r="R45" s="91"/>
      <c r="S45" s="91"/>
      <c r="T45" s="91"/>
      <c r="U45" s="91"/>
      <c r="V45" s="91"/>
      <c r="W45" s="91"/>
      <c r="X45" s="91"/>
      <c r="Y45" s="91"/>
      <c r="Z45" s="91"/>
      <c r="AA45" s="91"/>
      <c r="AB45" s="91"/>
      <c r="AC45" s="91"/>
      <c r="AD45" s="91"/>
      <c r="AE45" s="120"/>
      <c r="AF45" s="120"/>
      <c r="AG45" s="108"/>
      <c r="AH45" s="108"/>
      <c r="AI45" s="108"/>
      <c r="AJ45" s="108"/>
    </row>
    <row r="46" spans="1:36" x14ac:dyDescent="0.25">
      <c r="A46" s="37" t="s">
        <v>115</v>
      </c>
      <c r="B46" s="24" t="s">
        <v>59</v>
      </c>
      <c r="C46" s="99" t="s">
        <v>114</v>
      </c>
      <c r="D46" s="33">
        <v>0.35</v>
      </c>
      <c r="E46" s="51">
        <v>0.05</v>
      </c>
      <c r="F46" s="39">
        <v>0.2</v>
      </c>
      <c r="G46" s="51">
        <v>0.08</v>
      </c>
      <c r="H46" s="39">
        <v>0.3</v>
      </c>
      <c r="I46" s="92">
        <v>46429</v>
      </c>
      <c r="J46" s="139">
        <f t="shared" ca="1" si="2"/>
        <v>660</v>
      </c>
      <c r="K46" s="115"/>
      <c r="Y46" s="91"/>
      <c r="Z46" s="91"/>
      <c r="AA46" s="91"/>
      <c r="AB46" s="91"/>
      <c r="AC46" s="91"/>
      <c r="AD46" s="91"/>
      <c r="AE46" s="119"/>
      <c r="AF46" s="119"/>
    </row>
    <row r="47" spans="1:36" x14ac:dyDescent="0.25">
      <c r="A47" s="37" t="s">
        <v>52</v>
      </c>
      <c r="B47" s="24" t="s">
        <v>59</v>
      </c>
      <c r="C47" s="100" t="s">
        <v>53</v>
      </c>
      <c r="D47" s="33">
        <v>0.25</v>
      </c>
      <c r="E47" s="52">
        <v>3.2000000000000001E-2</v>
      </c>
      <c r="F47" s="39">
        <v>0.2</v>
      </c>
      <c r="G47" s="51">
        <v>5.5E-2</v>
      </c>
      <c r="H47" s="39">
        <v>0.3</v>
      </c>
      <c r="I47" s="92">
        <v>48725</v>
      </c>
      <c r="J47" s="139">
        <f t="shared" ca="1" si="2"/>
        <v>2956</v>
      </c>
      <c r="K47" s="115"/>
      <c r="Y47" s="91"/>
      <c r="Z47" s="91"/>
      <c r="AA47" s="91"/>
      <c r="AB47" s="91"/>
      <c r="AC47" s="91"/>
      <c r="AD47" s="91"/>
      <c r="AE47" s="119"/>
      <c r="AF47" s="119"/>
    </row>
    <row r="48" spans="1:36" x14ac:dyDescent="0.25">
      <c r="A48" s="37" t="s">
        <v>281</v>
      </c>
      <c r="B48" s="24" t="s">
        <v>59</v>
      </c>
      <c r="C48" s="99" t="s">
        <v>280</v>
      </c>
      <c r="D48" s="33">
        <v>0.3</v>
      </c>
      <c r="E48" s="52">
        <v>0.05</v>
      </c>
      <c r="F48" s="39">
        <v>0.2</v>
      </c>
      <c r="G48" s="51">
        <v>0.08</v>
      </c>
      <c r="H48" s="39">
        <v>0.3</v>
      </c>
      <c r="I48" s="92">
        <v>45964</v>
      </c>
      <c r="J48" s="139">
        <f t="shared" ca="1" si="2"/>
        <v>195</v>
      </c>
      <c r="K48" s="115"/>
      <c r="Y48" s="91"/>
      <c r="Z48" s="91"/>
      <c r="AA48" s="91"/>
      <c r="AB48" s="91"/>
      <c r="AC48" s="91"/>
      <c r="AD48" s="91"/>
      <c r="AE48" s="119"/>
      <c r="AF48" s="119"/>
    </row>
    <row r="49" spans="1:32" x14ac:dyDescent="0.25">
      <c r="A49" s="37" t="s">
        <v>46</v>
      </c>
      <c r="B49" s="24" t="s">
        <v>59</v>
      </c>
      <c r="C49" s="99" t="s">
        <v>47</v>
      </c>
      <c r="D49" s="33">
        <v>0.3</v>
      </c>
      <c r="E49" s="52">
        <v>3.2000000000000001E-2</v>
      </c>
      <c r="F49" s="39">
        <v>0.2</v>
      </c>
      <c r="G49" s="51">
        <v>5.5E-2</v>
      </c>
      <c r="H49" s="39">
        <v>0.3</v>
      </c>
      <c r="I49" s="92">
        <v>46499</v>
      </c>
      <c r="J49" s="139">
        <f t="shared" ca="1" si="2"/>
        <v>730</v>
      </c>
      <c r="K49" s="115"/>
      <c r="Y49" s="91"/>
      <c r="Z49" s="91"/>
      <c r="AA49" s="91"/>
      <c r="AB49" s="91"/>
      <c r="AC49" s="91"/>
      <c r="AD49" s="91"/>
      <c r="AE49" s="119"/>
      <c r="AF49" s="119"/>
    </row>
    <row r="50" spans="1:32" x14ac:dyDescent="0.25">
      <c r="A50" s="37" t="s">
        <v>476</v>
      </c>
      <c r="B50" s="24" t="s">
        <v>59</v>
      </c>
      <c r="C50" s="99" t="s">
        <v>475</v>
      </c>
      <c r="D50" s="33">
        <v>0.35</v>
      </c>
      <c r="E50" s="52">
        <v>0.05</v>
      </c>
      <c r="F50" s="39">
        <v>0.2</v>
      </c>
      <c r="G50" s="51">
        <v>0.08</v>
      </c>
      <c r="H50" s="39">
        <v>0.3</v>
      </c>
      <c r="I50" s="92">
        <v>46786</v>
      </c>
      <c r="J50" s="139">
        <f t="shared" ref="J50" ca="1" si="4">I50-TODAY()</f>
        <v>1017</v>
      </c>
      <c r="K50" s="115"/>
      <c r="Y50" s="91"/>
      <c r="Z50" s="91"/>
      <c r="AA50" s="91"/>
      <c r="AB50" s="91"/>
      <c r="AC50" s="91"/>
      <c r="AD50" s="91"/>
      <c r="AE50" s="119"/>
      <c r="AF50" s="119"/>
    </row>
    <row r="51" spans="1:32" x14ac:dyDescent="0.25">
      <c r="A51" s="37" t="s">
        <v>87</v>
      </c>
      <c r="B51" s="24" t="s">
        <v>59</v>
      </c>
      <c r="C51" s="99" t="s">
        <v>88</v>
      </c>
      <c r="D51" s="33">
        <v>0.3</v>
      </c>
      <c r="E51" s="52">
        <v>0.05</v>
      </c>
      <c r="F51" s="39">
        <v>0.2</v>
      </c>
      <c r="G51" s="51">
        <v>0.08</v>
      </c>
      <c r="H51" s="39">
        <v>0.3</v>
      </c>
      <c r="I51" s="92">
        <v>46275</v>
      </c>
      <c r="J51" s="139">
        <f t="shared" ca="1" si="2"/>
        <v>506</v>
      </c>
      <c r="K51" s="115"/>
      <c r="Y51" s="91"/>
      <c r="Z51" s="91"/>
      <c r="AA51" s="91"/>
      <c r="AB51" s="91"/>
      <c r="AC51" s="91"/>
      <c r="AD51" s="91"/>
      <c r="AE51" s="119"/>
      <c r="AF51" s="119"/>
    </row>
    <row r="52" spans="1:32" x14ac:dyDescent="0.25">
      <c r="A52" s="37" t="s">
        <v>484</v>
      </c>
      <c r="B52" s="24" t="s">
        <v>59</v>
      </c>
      <c r="C52" s="99" t="s">
        <v>483</v>
      </c>
      <c r="D52" s="33">
        <v>0.22</v>
      </c>
      <c r="E52" s="52">
        <v>0.05</v>
      </c>
      <c r="F52" s="39">
        <v>0.2</v>
      </c>
      <c r="G52" s="51">
        <v>0.08</v>
      </c>
      <c r="H52" s="39">
        <v>0.3</v>
      </c>
      <c r="I52" s="92">
        <v>46169</v>
      </c>
      <c r="J52" s="139">
        <f t="shared" ca="1" si="2"/>
        <v>400</v>
      </c>
      <c r="K52" s="115"/>
      <c r="Y52" s="91"/>
      <c r="Z52" s="91"/>
      <c r="AA52" s="91"/>
      <c r="AB52" s="91"/>
      <c r="AC52" s="91"/>
      <c r="AD52" s="91"/>
      <c r="AE52" s="119"/>
      <c r="AF52" s="119"/>
    </row>
    <row r="53" spans="1:32" x14ac:dyDescent="0.25">
      <c r="A53" s="37" t="s">
        <v>515</v>
      </c>
      <c r="B53" s="24" t="s">
        <v>59</v>
      </c>
      <c r="C53" s="99" t="s">
        <v>514</v>
      </c>
      <c r="D53" s="33">
        <v>0.22</v>
      </c>
      <c r="E53" s="52">
        <v>0.05</v>
      </c>
      <c r="F53" s="39">
        <v>0.2</v>
      </c>
      <c r="G53" s="51">
        <v>0.08</v>
      </c>
      <c r="H53" s="39">
        <v>0.3</v>
      </c>
      <c r="I53" s="92">
        <v>46561</v>
      </c>
      <c r="J53" s="139">
        <f t="shared" ref="J53" ca="1" si="5">I53-TODAY()</f>
        <v>792</v>
      </c>
      <c r="K53" s="115"/>
      <c r="Y53" s="91"/>
      <c r="Z53" s="91"/>
      <c r="AA53" s="91"/>
      <c r="AB53" s="91"/>
      <c r="AC53" s="91"/>
      <c r="AD53" s="91"/>
      <c r="AE53" s="119"/>
      <c r="AF53" s="119"/>
    </row>
    <row r="54" spans="1:32" x14ac:dyDescent="0.25">
      <c r="A54" s="37" t="s">
        <v>487</v>
      </c>
      <c r="B54" s="24" t="s">
        <v>59</v>
      </c>
      <c r="C54" s="99" t="s">
        <v>488</v>
      </c>
      <c r="D54" s="33">
        <v>0.22</v>
      </c>
      <c r="E54" s="52">
        <v>0.05</v>
      </c>
      <c r="F54" s="39">
        <v>0.2</v>
      </c>
      <c r="G54" s="51">
        <v>0.08</v>
      </c>
      <c r="H54" s="39">
        <v>0.3</v>
      </c>
      <c r="I54" s="92">
        <v>47198</v>
      </c>
      <c r="J54" s="139">
        <f t="shared" ref="J54" ca="1" si="6">I54-TODAY()</f>
        <v>1429</v>
      </c>
      <c r="K54" s="115"/>
      <c r="Y54" s="91"/>
      <c r="Z54" s="91"/>
      <c r="AA54" s="91"/>
      <c r="AB54" s="91"/>
      <c r="AC54" s="91"/>
      <c r="AD54" s="91"/>
      <c r="AE54" s="119"/>
      <c r="AF54" s="119"/>
    </row>
    <row r="55" spans="1:32" x14ac:dyDescent="0.25">
      <c r="A55" s="37" t="s">
        <v>481</v>
      </c>
      <c r="B55" s="24" t="s">
        <v>59</v>
      </c>
      <c r="C55" s="99" t="s">
        <v>482</v>
      </c>
      <c r="D55" s="33">
        <v>0.3</v>
      </c>
      <c r="E55" s="52">
        <v>0.08</v>
      </c>
      <c r="F55" s="39">
        <v>0.2</v>
      </c>
      <c r="G55" s="51">
        <v>0.14000000000000001</v>
      </c>
      <c r="H55" s="39">
        <v>0.3</v>
      </c>
      <c r="I55" s="92">
        <v>53866</v>
      </c>
      <c r="J55" s="139">
        <f t="shared" ca="1" si="2"/>
        <v>8097</v>
      </c>
      <c r="K55" s="115"/>
      <c r="Y55" s="91"/>
      <c r="Z55" s="91"/>
      <c r="AA55" s="91"/>
      <c r="AB55" s="91"/>
      <c r="AC55" s="91"/>
      <c r="AD55" s="91"/>
      <c r="AE55" s="119"/>
      <c r="AF55" s="119"/>
    </row>
    <row r="56" spans="1:32" x14ac:dyDescent="0.25">
      <c r="A56" s="37" t="s">
        <v>525</v>
      </c>
      <c r="B56" s="24" t="s">
        <v>59</v>
      </c>
      <c r="C56" s="99" t="s">
        <v>526</v>
      </c>
      <c r="D56" s="33">
        <v>0.35</v>
      </c>
      <c r="E56" s="52">
        <v>0.05</v>
      </c>
      <c r="F56" s="39">
        <v>0.2</v>
      </c>
      <c r="G56" s="51">
        <v>0.08</v>
      </c>
      <c r="H56" s="39">
        <v>0.3</v>
      </c>
      <c r="I56" s="92">
        <v>46655</v>
      </c>
      <c r="J56" s="139">
        <f t="shared" ca="1" si="2"/>
        <v>886</v>
      </c>
      <c r="K56" s="115"/>
      <c r="Y56" s="91"/>
      <c r="Z56" s="91"/>
      <c r="AA56" s="91"/>
      <c r="AB56" s="91"/>
      <c r="AC56" s="91"/>
      <c r="AD56" s="91"/>
      <c r="AE56" s="119"/>
      <c r="AF56" s="119"/>
    </row>
    <row r="57" spans="1:32" x14ac:dyDescent="0.25">
      <c r="A57" s="37" t="s">
        <v>89</v>
      </c>
      <c r="B57" s="24" t="s">
        <v>59</v>
      </c>
      <c r="C57" s="99" t="s">
        <v>54</v>
      </c>
      <c r="D57" s="33">
        <v>0.35</v>
      </c>
      <c r="E57" s="54">
        <v>0.05</v>
      </c>
      <c r="F57" s="39">
        <v>0.2</v>
      </c>
      <c r="G57" s="51">
        <v>0.08</v>
      </c>
      <c r="H57" s="39">
        <v>0.3</v>
      </c>
      <c r="I57" s="92">
        <v>47315</v>
      </c>
      <c r="J57" s="139">
        <f t="shared" ref="J57:J66" ca="1" si="7">I57-TODAY()</f>
        <v>1546</v>
      </c>
      <c r="K57" s="115"/>
      <c r="Y57" s="91"/>
      <c r="Z57" s="91"/>
      <c r="AA57" s="91"/>
      <c r="AB57" s="91"/>
      <c r="AC57" s="91"/>
      <c r="AD57" s="91"/>
      <c r="AE57" s="119"/>
      <c r="AF57" s="119"/>
    </row>
    <row r="58" spans="1:32" x14ac:dyDescent="0.25">
      <c r="A58" s="37" t="s">
        <v>357</v>
      </c>
      <c r="B58" s="24" t="s">
        <v>59</v>
      </c>
      <c r="C58" s="99" t="s">
        <v>358</v>
      </c>
      <c r="D58" s="33">
        <v>0.35</v>
      </c>
      <c r="E58" s="54">
        <v>0.05</v>
      </c>
      <c r="F58" s="39">
        <v>0.2</v>
      </c>
      <c r="G58" s="51">
        <v>0.08</v>
      </c>
      <c r="H58" s="39">
        <v>0.3</v>
      </c>
      <c r="I58" s="92">
        <v>47414</v>
      </c>
      <c r="J58" s="139">
        <f t="shared" ca="1" si="7"/>
        <v>1645</v>
      </c>
      <c r="K58" s="115"/>
      <c r="Y58" s="91"/>
      <c r="Z58" s="91"/>
      <c r="AA58" s="91"/>
      <c r="AB58" s="91"/>
      <c r="AC58" s="91"/>
      <c r="AD58" s="91"/>
      <c r="AE58" s="119"/>
      <c r="AF58" s="119"/>
    </row>
    <row r="59" spans="1:32" x14ac:dyDescent="0.25">
      <c r="A59" s="37" t="s">
        <v>326</v>
      </c>
      <c r="B59" s="24" t="s">
        <v>59</v>
      </c>
      <c r="C59" s="99" t="s">
        <v>327</v>
      </c>
      <c r="D59" s="33">
        <v>0.35</v>
      </c>
      <c r="E59" s="51">
        <v>0.05</v>
      </c>
      <c r="F59" s="39">
        <v>0.2</v>
      </c>
      <c r="G59" s="51">
        <v>0.08</v>
      </c>
      <c r="H59" s="39">
        <v>0.3</v>
      </c>
      <c r="I59" s="92">
        <v>47812</v>
      </c>
      <c r="J59" s="139">
        <f t="shared" ca="1" si="7"/>
        <v>2043</v>
      </c>
      <c r="K59" s="115"/>
      <c r="Y59" s="91"/>
      <c r="Z59" s="91"/>
      <c r="AA59" s="91"/>
      <c r="AB59" s="91"/>
      <c r="AC59" s="91"/>
      <c r="AD59" s="91"/>
      <c r="AE59" s="119"/>
      <c r="AF59" s="119"/>
    </row>
    <row r="60" spans="1:32" x14ac:dyDescent="0.25">
      <c r="A60" s="37" t="s">
        <v>478</v>
      </c>
      <c r="B60" s="24" t="s">
        <v>59</v>
      </c>
      <c r="C60" s="99" t="s">
        <v>477</v>
      </c>
      <c r="D60" s="33">
        <v>0.35</v>
      </c>
      <c r="E60" s="52">
        <v>0.05</v>
      </c>
      <c r="F60" s="39">
        <v>0.2</v>
      </c>
      <c r="G60" s="51">
        <v>0.08</v>
      </c>
      <c r="H60" s="39">
        <v>0.3</v>
      </c>
      <c r="I60" s="92">
        <v>47968</v>
      </c>
      <c r="J60" s="139">
        <f t="shared" ref="J60" ca="1" si="8">I60-TODAY()</f>
        <v>2199</v>
      </c>
      <c r="K60" s="115"/>
      <c r="Y60" s="91"/>
      <c r="Z60" s="91"/>
      <c r="AA60" s="91"/>
      <c r="AB60" s="91"/>
      <c r="AC60" s="91"/>
      <c r="AD60" s="91"/>
      <c r="AE60" s="119"/>
      <c r="AF60" s="119"/>
    </row>
    <row r="61" spans="1:32" x14ac:dyDescent="0.25">
      <c r="A61" s="37" t="s">
        <v>152</v>
      </c>
      <c r="B61" s="24" t="s">
        <v>59</v>
      </c>
      <c r="C61" s="99" t="s">
        <v>118</v>
      </c>
      <c r="D61" s="33">
        <v>0.35</v>
      </c>
      <c r="E61" s="52">
        <v>0.05</v>
      </c>
      <c r="F61" s="39">
        <v>0.2</v>
      </c>
      <c r="G61" s="51">
        <v>0.08</v>
      </c>
      <c r="H61" s="39">
        <v>0.3</v>
      </c>
      <c r="I61" s="92">
        <v>47170</v>
      </c>
      <c r="J61" s="139">
        <f t="shared" ca="1" si="7"/>
        <v>1401</v>
      </c>
      <c r="K61" s="115"/>
      <c r="Y61" s="91"/>
      <c r="Z61" s="91"/>
      <c r="AA61" s="91"/>
      <c r="AB61" s="91"/>
      <c r="AC61" s="91"/>
      <c r="AD61" s="91"/>
      <c r="AE61" s="119"/>
      <c r="AF61" s="119"/>
    </row>
    <row r="62" spans="1:32" x14ac:dyDescent="0.25">
      <c r="A62" s="37" t="s">
        <v>153</v>
      </c>
      <c r="B62" s="24" t="s">
        <v>59</v>
      </c>
      <c r="C62" s="99" t="s">
        <v>119</v>
      </c>
      <c r="D62" s="33">
        <v>0.3</v>
      </c>
      <c r="E62" s="52">
        <v>3.2000000000000001E-2</v>
      </c>
      <c r="F62" s="39">
        <v>0.2</v>
      </c>
      <c r="G62" s="51">
        <v>5.5E-2</v>
      </c>
      <c r="H62" s="39">
        <v>0.3</v>
      </c>
      <c r="I62" s="92">
        <v>47399</v>
      </c>
      <c r="J62" s="139">
        <f t="shared" ca="1" si="7"/>
        <v>1630</v>
      </c>
      <c r="K62" s="115"/>
      <c r="Y62" s="91"/>
      <c r="Z62" s="91"/>
      <c r="AA62" s="91"/>
      <c r="AB62" s="91"/>
      <c r="AC62" s="91"/>
      <c r="AD62" s="91"/>
      <c r="AE62" s="119"/>
      <c r="AF62" s="119"/>
    </row>
    <row r="63" spans="1:32" x14ac:dyDescent="0.25">
      <c r="A63" s="37" t="s">
        <v>154</v>
      </c>
      <c r="B63" s="24" t="s">
        <v>59</v>
      </c>
      <c r="C63" s="99" t="s">
        <v>137</v>
      </c>
      <c r="D63" s="33">
        <v>0.35</v>
      </c>
      <c r="E63" s="52">
        <v>0.05</v>
      </c>
      <c r="F63" s="39">
        <v>0.2</v>
      </c>
      <c r="G63" s="51">
        <v>0.08</v>
      </c>
      <c r="H63" s="39">
        <v>0.3</v>
      </c>
      <c r="I63" s="92">
        <v>47499</v>
      </c>
      <c r="J63" s="139">
        <f t="shared" ca="1" si="7"/>
        <v>1730</v>
      </c>
      <c r="K63" s="115"/>
      <c r="Y63" s="91"/>
      <c r="Z63" s="91"/>
      <c r="AA63" s="91"/>
      <c r="AB63" s="91"/>
      <c r="AC63" s="91"/>
      <c r="AD63" s="91"/>
      <c r="AE63" s="119"/>
      <c r="AF63" s="119"/>
    </row>
    <row r="64" spans="1:32" x14ac:dyDescent="0.25">
      <c r="A64" s="37" t="s">
        <v>385</v>
      </c>
      <c r="B64" s="24" t="s">
        <v>59</v>
      </c>
      <c r="C64" s="99" t="s">
        <v>386</v>
      </c>
      <c r="D64" s="33">
        <v>0.3</v>
      </c>
      <c r="E64" s="52">
        <v>3.2000000000000001E-2</v>
      </c>
      <c r="F64" s="39">
        <v>0.2</v>
      </c>
      <c r="G64" s="51">
        <v>5.5E-2</v>
      </c>
      <c r="H64" s="39">
        <v>0.3</v>
      </c>
      <c r="I64" s="92">
        <v>47766</v>
      </c>
      <c r="J64" s="139">
        <f t="shared" ref="J64" ca="1" si="9">I64-TODAY()</f>
        <v>1997</v>
      </c>
      <c r="K64" s="115"/>
      <c r="Y64" s="91"/>
      <c r="Z64" s="91"/>
      <c r="AA64" s="91"/>
      <c r="AB64" s="91"/>
      <c r="AC64" s="91"/>
      <c r="AD64" s="91"/>
      <c r="AE64" s="119"/>
      <c r="AF64" s="119"/>
    </row>
    <row r="65" spans="1:36" x14ac:dyDescent="0.25">
      <c r="A65" s="37" t="s">
        <v>90</v>
      </c>
      <c r="B65" s="24" t="s">
        <v>59</v>
      </c>
      <c r="C65" s="99" t="s">
        <v>55</v>
      </c>
      <c r="D65" s="33">
        <v>0.3</v>
      </c>
      <c r="E65" s="54">
        <v>0.05</v>
      </c>
      <c r="F65" s="39">
        <v>0.2</v>
      </c>
      <c r="G65" s="51">
        <v>0.08</v>
      </c>
      <c r="H65" s="39">
        <v>0.3</v>
      </c>
      <c r="I65" s="92">
        <v>45939</v>
      </c>
      <c r="J65" s="139">
        <f t="shared" ca="1" si="7"/>
        <v>170</v>
      </c>
      <c r="K65" s="115"/>
      <c r="Y65" s="91"/>
      <c r="Z65" s="91"/>
      <c r="AA65" s="91"/>
      <c r="AB65" s="91"/>
      <c r="AC65" s="91"/>
      <c r="AD65" s="91"/>
      <c r="AE65" s="119"/>
      <c r="AF65" s="119"/>
    </row>
    <row r="66" spans="1:36" x14ac:dyDescent="0.25">
      <c r="A66" s="37" t="s">
        <v>519</v>
      </c>
      <c r="B66" s="24" t="s">
        <v>59</v>
      </c>
      <c r="C66" s="99" t="s">
        <v>520</v>
      </c>
      <c r="D66" s="33">
        <v>0.22</v>
      </c>
      <c r="E66" s="52">
        <v>0.05</v>
      </c>
      <c r="F66" s="39">
        <v>0.2</v>
      </c>
      <c r="G66" s="51">
        <v>0.08</v>
      </c>
      <c r="H66" s="39">
        <v>0.3</v>
      </c>
      <c r="I66" s="92">
        <v>47012</v>
      </c>
      <c r="J66" s="139">
        <f t="shared" ca="1" si="7"/>
        <v>1243</v>
      </c>
      <c r="K66" s="115"/>
      <c r="Y66" s="91"/>
      <c r="Z66" s="91"/>
      <c r="AA66" s="91"/>
      <c r="AB66" s="91"/>
      <c r="AC66" s="91"/>
      <c r="AD66" s="91"/>
      <c r="AE66" s="119"/>
      <c r="AF66" s="119"/>
    </row>
    <row r="67" spans="1:36" s="113" customFormat="1" x14ac:dyDescent="0.25">
      <c r="A67" s="110"/>
      <c r="B67" s="110"/>
      <c r="C67" s="98"/>
      <c r="D67" s="57"/>
      <c r="E67" s="58"/>
      <c r="F67" s="59"/>
      <c r="G67" s="58"/>
      <c r="H67" s="59"/>
      <c r="I67" s="111"/>
      <c r="J67" s="139"/>
      <c r="K67" s="115"/>
      <c r="L67" s="91"/>
      <c r="M67" s="91"/>
      <c r="N67" s="91"/>
      <c r="O67" s="91"/>
      <c r="P67" s="91"/>
      <c r="Q67" s="91"/>
      <c r="R67" s="91"/>
      <c r="S67" s="91"/>
      <c r="T67" s="91"/>
      <c r="U67" s="91"/>
      <c r="V67" s="91"/>
      <c r="W67" s="91"/>
      <c r="X67" s="91"/>
      <c r="Y67" s="91"/>
      <c r="Z67" s="91"/>
      <c r="AA67" s="91"/>
      <c r="AB67" s="91"/>
      <c r="AC67" s="91"/>
      <c r="AD67" s="91"/>
      <c r="AE67" s="121"/>
      <c r="AF67" s="121"/>
      <c r="AG67" s="112"/>
      <c r="AH67" s="112"/>
      <c r="AI67" s="112"/>
      <c r="AJ67" s="112"/>
    </row>
    <row r="68" spans="1:36" x14ac:dyDescent="0.25">
      <c r="A68" s="38" t="s">
        <v>231</v>
      </c>
      <c r="B68" s="24" t="s">
        <v>59</v>
      </c>
      <c r="C68" s="101" t="s">
        <v>91</v>
      </c>
      <c r="D68" s="33">
        <v>0.30000000000000004</v>
      </c>
      <c r="E68" s="51">
        <v>0.1</v>
      </c>
      <c r="F68" s="51">
        <v>0.15</v>
      </c>
      <c r="G68" s="51">
        <v>0.15</v>
      </c>
      <c r="H68" s="39">
        <v>0.3</v>
      </c>
      <c r="I68" s="92">
        <v>45784</v>
      </c>
      <c r="J68" s="139">
        <f t="shared" ref="J68:J74" ca="1" si="10">I68-TODAY()</f>
        <v>15</v>
      </c>
      <c r="K68" s="115"/>
      <c r="Y68" s="91"/>
      <c r="Z68" s="91"/>
      <c r="AA68" s="91"/>
      <c r="AB68" s="91"/>
      <c r="AC68" s="91"/>
      <c r="AD68" s="91"/>
      <c r="AE68" s="119"/>
      <c r="AF68" s="119"/>
    </row>
    <row r="69" spans="1:36" x14ac:dyDescent="0.25">
      <c r="A69" s="38" t="s">
        <v>232</v>
      </c>
      <c r="B69" s="24" t="s">
        <v>59</v>
      </c>
      <c r="C69" s="101" t="s">
        <v>92</v>
      </c>
      <c r="D69" s="33">
        <v>0.30000000000000004</v>
      </c>
      <c r="E69" s="51">
        <v>0.1</v>
      </c>
      <c r="F69" s="51">
        <v>0.15</v>
      </c>
      <c r="G69" s="51">
        <v>0.15</v>
      </c>
      <c r="H69" s="39">
        <v>0.3</v>
      </c>
      <c r="I69" s="92">
        <v>45776</v>
      </c>
      <c r="J69" s="139">
        <f t="shared" ca="1" si="10"/>
        <v>7</v>
      </c>
      <c r="K69" s="115"/>
      <c r="Y69" s="91"/>
      <c r="Z69" s="91"/>
      <c r="AA69" s="91"/>
      <c r="AB69" s="91"/>
      <c r="AC69" s="91"/>
      <c r="AD69" s="91"/>
      <c r="AE69" s="119"/>
      <c r="AF69" s="119"/>
    </row>
    <row r="70" spans="1:36" x14ac:dyDescent="0.25">
      <c r="A70" s="38" t="s">
        <v>233</v>
      </c>
      <c r="B70" s="24" t="s">
        <v>59</v>
      </c>
      <c r="C70" s="101" t="s">
        <v>93</v>
      </c>
      <c r="D70" s="33">
        <v>0.30000000000000004</v>
      </c>
      <c r="E70" s="51">
        <v>0.1</v>
      </c>
      <c r="F70" s="51">
        <v>0.15</v>
      </c>
      <c r="G70" s="51">
        <v>0.15</v>
      </c>
      <c r="H70" s="39">
        <v>0.3</v>
      </c>
      <c r="I70" s="92">
        <v>45784</v>
      </c>
      <c r="J70" s="139">
        <f t="shared" ca="1" si="10"/>
        <v>15</v>
      </c>
      <c r="K70" s="115"/>
      <c r="Y70" s="91"/>
      <c r="Z70" s="91"/>
      <c r="AA70" s="91"/>
      <c r="AB70" s="91"/>
      <c r="AC70" s="91"/>
      <c r="AD70" s="91"/>
      <c r="AE70" s="119"/>
      <c r="AF70" s="119"/>
    </row>
    <row r="71" spans="1:36" x14ac:dyDescent="0.25">
      <c r="A71" s="38" t="s">
        <v>234</v>
      </c>
      <c r="B71" s="24" t="s">
        <v>59</v>
      </c>
      <c r="C71" s="101" t="s">
        <v>94</v>
      </c>
      <c r="D71" s="33">
        <v>0.30000000000000004</v>
      </c>
      <c r="E71" s="51">
        <v>0.1</v>
      </c>
      <c r="F71" s="51">
        <v>0.15</v>
      </c>
      <c r="G71" s="51">
        <v>0.15</v>
      </c>
      <c r="H71" s="39">
        <v>0.3</v>
      </c>
      <c r="I71" s="92">
        <v>45812</v>
      </c>
      <c r="J71" s="139">
        <f t="shared" ca="1" si="10"/>
        <v>43</v>
      </c>
      <c r="K71" s="115"/>
      <c r="Y71" s="91"/>
      <c r="Z71" s="91"/>
      <c r="AA71" s="91"/>
      <c r="AB71" s="91"/>
      <c r="AC71" s="91"/>
      <c r="AD71" s="91"/>
      <c r="AE71" s="119"/>
      <c r="AF71" s="119"/>
    </row>
    <row r="72" spans="1:36" x14ac:dyDescent="0.25">
      <c r="A72" s="38" t="s">
        <v>235</v>
      </c>
      <c r="B72" s="24" t="s">
        <v>59</v>
      </c>
      <c r="C72" s="101" t="s">
        <v>95</v>
      </c>
      <c r="D72" s="33">
        <v>0.30000000000000004</v>
      </c>
      <c r="E72" s="51">
        <v>0.1</v>
      </c>
      <c r="F72" s="51">
        <v>0.15</v>
      </c>
      <c r="G72" s="51">
        <v>0.15</v>
      </c>
      <c r="H72" s="39">
        <v>0.3</v>
      </c>
      <c r="I72" s="92">
        <v>45840</v>
      </c>
      <c r="J72" s="139">
        <f t="shared" ca="1" si="10"/>
        <v>71</v>
      </c>
      <c r="K72" s="115"/>
      <c r="Y72" s="91"/>
      <c r="Z72" s="91"/>
      <c r="AA72" s="91"/>
      <c r="AB72" s="91"/>
      <c r="AC72" s="91"/>
      <c r="AD72" s="91"/>
      <c r="AE72" s="119"/>
      <c r="AF72" s="119"/>
    </row>
    <row r="73" spans="1:36" x14ac:dyDescent="0.25">
      <c r="A73" s="38" t="s">
        <v>236</v>
      </c>
      <c r="B73" s="24" t="s">
        <v>59</v>
      </c>
      <c r="C73" s="101" t="s">
        <v>86</v>
      </c>
      <c r="D73" s="33">
        <v>0.30000000000000004</v>
      </c>
      <c r="E73" s="51">
        <v>0.1</v>
      </c>
      <c r="F73" s="51">
        <v>0.15</v>
      </c>
      <c r="G73" s="51">
        <v>0.15</v>
      </c>
      <c r="H73" s="39">
        <v>0.3</v>
      </c>
      <c r="I73" s="92">
        <v>45833</v>
      </c>
      <c r="J73" s="139">
        <f t="shared" ca="1" si="10"/>
        <v>64</v>
      </c>
      <c r="K73" s="115"/>
      <c r="Y73" s="91"/>
      <c r="Z73" s="91"/>
      <c r="AA73" s="91"/>
      <c r="AB73" s="91"/>
      <c r="AC73" s="91"/>
      <c r="AD73" s="91"/>
      <c r="AE73" s="119"/>
      <c r="AF73" s="119"/>
    </row>
    <row r="74" spans="1:36" x14ac:dyDescent="0.25">
      <c r="A74" s="38" t="s">
        <v>237</v>
      </c>
      <c r="B74" s="24" t="s">
        <v>59</v>
      </c>
      <c r="C74" s="101" t="s">
        <v>96</v>
      </c>
      <c r="D74" s="33">
        <v>0.30000000000000004</v>
      </c>
      <c r="E74" s="51">
        <v>0.1</v>
      </c>
      <c r="F74" s="51">
        <v>0.15</v>
      </c>
      <c r="G74" s="51">
        <v>0.15</v>
      </c>
      <c r="H74" s="39">
        <v>0.3</v>
      </c>
      <c r="I74" s="92">
        <v>45831</v>
      </c>
      <c r="J74" s="139">
        <f t="shared" ca="1" si="10"/>
        <v>62</v>
      </c>
      <c r="K74" s="115"/>
      <c r="Y74" s="91"/>
      <c r="Z74" s="91"/>
      <c r="AA74" s="91"/>
      <c r="AB74" s="91"/>
      <c r="AC74" s="91"/>
      <c r="AD74" s="91"/>
      <c r="AE74" s="119"/>
      <c r="AF74" s="119"/>
    </row>
    <row r="75" spans="1:36" x14ac:dyDescent="0.25">
      <c r="A75" s="38" t="s">
        <v>238</v>
      </c>
      <c r="B75" s="24" t="s">
        <v>59</v>
      </c>
      <c r="C75" s="101" t="s">
        <v>97</v>
      </c>
      <c r="D75" s="33">
        <v>0.30000000000000004</v>
      </c>
      <c r="E75" s="51">
        <v>0.1</v>
      </c>
      <c r="F75" s="51">
        <v>0.15</v>
      </c>
      <c r="G75" s="51">
        <v>0.15</v>
      </c>
      <c r="H75" s="39">
        <v>0.3</v>
      </c>
      <c r="I75" s="92">
        <v>45831</v>
      </c>
      <c r="J75" s="139">
        <f t="shared" ref="J75:J101" ca="1" si="11">I75-TODAY()</f>
        <v>62</v>
      </c>
      <c r="K75" s="115"/>
      <c r="Y75" s="91"/>
      <c r="Z75" s="91"/>
      <c r="AA75" s="91"/>
      <c r="AB75" s="91"/>
      <c r="AC75" s="91"/>
      <c r="AD75" s="91"/>
      <c r="AE75" s="119"/>
      <c r="AF75" s="119"/>
    </row>
    <row r="76" spans="1:36" x14ac:dyDescent="0.25">
      <c r="A76" s="38" t="s">
        <v>239</v>
      </c>
      <c r="B76" s="24" t="s">
        <v>59</v>
      </c>
      <c r="C76" s="101" t="s">
        <v>98</v>
      </c>
      <c r="D76" s="33">
        <v>0.30000000000000004</v>
      </c>
      <c r="E76" s="51">
        <v>0.1</v>
      </c>
      <c r="F76" s="51">
        <v>0.15</v>
      </c>
      <c r="G76" s="51">
        <v>0.15</v>
      </c>
      <c r="H76" s="39">
        <v>0.3</v>
      </c>
      <c r="I76" s="92">
        <v>45840</v>
      </c>
      <c r="J76" s="139">
        <f t="shared" ca="1" si="11"/>
        <v>71</v>
      </c>
      <c r="K76" s="115"/>
      <c r="Y76" s="91"/>
      <c r="Z76" s="91"/>
      <c r="AA76" s="91"/>
      <c r="AB76" s="91"/>
      <c r="AC76" s="91"/>
      <c r="AD76" s="91"/>
      <c r="AE76" s="119"/>
      <c r="AF76" s="119"/>
    </row>
    <row r="77" spans="1:36" x14ac:dyDescent="0.25">
      <c r="A77" s="38" t="s">
        <v>240</v>
      </c>
      <c r="B77" s="24" t="s">
        <v>59</v>
      </c>
      <c r="C77" s="101" t="s">
        <v>99</v>
      </c>
      <c r="D77" s="33">
        <v>0.30000000000000004</v>
      </c>
      <c r="E77" s="51">
        <v>0.1</v>
      </c>
      <c r="F77" s="51">
        <v>0.15</v>
      </c>
      <c r="G77" s="51">
        <v>0.15</v>
      </c>
      <c r="H77" s="39">
        <v>0.3</v>
      </c>
      <c r="I77" s="92">
        <v>45840</v>
      </c>
      <c r="J77" s="139">
        <f t="shared" ca="1" si="11"/>
        <v>71</v>
      </c>
      <c r="K77" s="115"/>
      <c r="Y77" s="91"/>
      <c r="Z77" s="91"/>
      <c r="AA77" s="91"/>
      <c r="AB77" s="91"/>
      <c r="AC77" s="91"/>
      <c r="AD77" s="91"/>
      <c r="AE77" s="119"/>
      <c r="AF77" s="119"/>
    </row>
    <row r="78" spans="1:36" x14ac:dyDescent="0.25">
      <c r="A78" s="38" t="s">
        <v>241</v>
      </c>
      <c r="B78" s="24" t="s">
        <v>59</v>
      </c>
      <c r="C78" s="101" t="s">
        <v>100</v>
      </c>
      <c r="D78" s="33">
        <v>0.30000000000000004</v>
      </c>
      <c r="E78" s="51">
        <v>0.1</v>
      </c>
      <c r="F78" s="51">
        <v>0.15</v>
      </c>
      <c r="G78" s="51">
        <v>0.15</v>
      </c>
      <c r="H78" s="39">
        <v>0.3</v>
      </c>
      <c r="I78" s="92">
        <v>45845</v>
      </c>
      <c r="J78" s="139">
        <f t="shared" ca="1" si="11"/>
        <v>76</v>
      </c>
      <c r="K78" s="115"/>
      <c r="Y78" s="91"/>
      <c r="Z78" s="91"/>
      <c r="AA78" s="91"/>
      <c r="AB78" s="91"/>
      <c r="AC78" s="91"/>
      <c r="AD78" s="91"/>
      <c r="AE78" s="119"/>
      <c r="AF78" s="119"/>
    </row>
    <row r="79" spans="1:36" x14ac:dyDescent="0.25">
      <c r="A79" s="38" t="s">
        <v>242</v>
      </c>
      <c r="B79" s="24" t="s">
        <v>59</v>
      </c>
      <c r="C79" s="101" t="s">
        <v>101</v>
      </c>
      <c r="D79" s="33">
        <v>0.30000000000000004</v>
      </c>
      <c r="E79" s="51">
        <v>0.1</v>
      </c>
      <c r="F79" s="51">
        <v>0.15</v>
      </c>
      <c r="G79" s="51">
        <v>0.15</v>
      </c>
      <c r="H79" s="39">
        <v>0.3</v>
      </c>
      <c r="I79" s="92">
        <v>45861</v>
      </c>
      <c r="J79" s="139">
        <f t="shared" ca="1" si="11"/>
        <v>92</v>
      </c>
      <c r="K79" s="115"/>
      <c r="Y79" s="91"/>
      <c r="Z79" s="91"/>
      <c r="AA79" s="91"/>
      <c r="AB79" s="91"/>
      <c r="AC79" s="91"/>
      <c r="AD79" s="91"/>
      <c r="AE79" s="119"/>
      <c r="AF79" s="119"/>
    </row>
    <row r="80" spans="1:36" x14ac:dyDescent="0.25">
      <c r="A80" s="38" t="s">
        <v>243</v>
      </c>
      <c r="B80" s="24" t="s">
        <v>59</v>
      </c>
      <c r="C80" s="101" t="s">
        <v>104</v>
      </c>
      <c r="D80" s="33">
        <v>0.30000000000000004</v>
      </c>
      <c r="E80" s="51">
        <v>0.1</v>
      </c>
      <c r="F80" s="51">
        <v>0.15</v>
      </c>
      <c r="G80" s="51">
        <v>0.15</v>
      </c>
      <c r="H80" s="39">
        <v>0.3</v>
      </c>
      <c r="I80" s="92">
        <v>45861</v>
      </c>
      <c r="J80" s="139">
        <f t="shared" ca="1" si="11"/>
        <v>92</v>
      </c>
      <c r="K80" s="115"/>
      <c r="Y80" s="91"/>
      <c r="Z80" s="91"/>
      <c r="AA80" s="91"/>
      <c r="AB80" s="91"/>
      <c r="AC80" s="91"/>
      <c r="AD80" s="91"/>
      <c r="AE80" s="119"/>
      <c r="AF80" s="119"/>
    </row>
    <row r="81" spans="1:32" x14ac:dyDescent="0.25">
      <c r="A81" s="38" t="s">
        <v>244</v>
      </c>
      <c r="B81" s="24" t="s">
        <v>59</v>
      </c>
      <c r="C81" s="101" t="s">
        <v>105</v>
      </c>
      <c r="D81" s="33">
        <v>0.35000000000000003</v>
      </c>
      <c r="E81" s="51">
        <v>0.1</v>
      </c>
      <c r="F81" s="51">
        <v>0.15</v>
      </c>
      <c r="G81" s="51">
        <v>0.15</v>
      </c>
      <c r="H81" s="39">
        <v>0.3</v>
      </c>
      <c r="I81" s="92">
        <v>45873</v>
      </c>
      <c r="J81" s="139">
        <f t="shared" ca="1" si="11"/>
        <v>104</v>
      </c>
      <c r="K81" s="115"/>
      <c r="Y81" s="91"/>
      <c r="Z81" s="91"/>
      <c r="AA81" s="91"/>
      <c r="AB81" s="91"/>
      <c r="AC81" s="91"/>
      <c r="AD81" s="91"/>
      <c r="AE81" s="119"/>
      <c r="AF81" s="119"/>
    </row>
    <row r="82" spans="1:32" x14ac:dyDescent="0.25">
      <c r="A82" s="38" t="s">
        <v>245</v>
      </c>
      <c r="B82" s="24" t="s">
        <v>59</v>
      </c>
      <c r="C82" s="101" t="s">
        <v>106</v>
      </c>
      <c r="D82" s="33">
        <v>0.30000000000000004</v>
      </c>
      <c r="E82" s="51">
        <v>0.1</v>
      </c>
      <c r="F82" s="51">
        <v>0.15</v>
      </c>
      <c r="G82" s="51">
        <v>0.15</v>
      </c>
      <c r="H82" s="39">
        <v>0.3</v>
      </c>
      <c r="I82" s="92">
        <v>45876</v>
      </c>
      <c r="J82" s="139">
        <f t="shared" ca="1" si="11"/>
        <v>107</v>
      </c>
      <c r="K82" s="115"/>
      <c r="Y82" s="91"/>
      <c r="Z82" s="91"/>
      <c r="AA82" s="91"/>
      <c r="AB82" s="91"/>
      <c r="AC82" s="91"/>
      <c r="AD82" s="91"/>
      <c r="AE82" s="119"/>
      <c r="AF82" s="119"/>
    </row>
    <row r="83" spans="1:32" x14ac:dyDescent="0.25">
      <c r="A83" s="38" t="s">
        <v>246</v>
      </c>
      <c r="B83" s="24" t="s">
        <v>59</v>
      </c>
      <c r="C83" s="101" t="s">
        <v>107</v>
      </c>
      <c r="D83" s="33">
        <v>0.30000000000000004</v>
      </c>
      <c r="E83" s="51">
        <v>0.1</v>
      </c>
      <c r="F83" s="51">
        <v>0.15</v>
      </c>
      <c r="G83" s="51">
        <v>0.15</v>
      </c>
      <c r="H83" s="39">
        <v>0.3</v>
      </c>
      <c r="I83" s="92">
        <v>45862</v>
      </c>
      <c r="J83" s="139">
        <f t="shared" ca="1" si="11"/>
        <v>93</v>
      </c>
      <c r="K83" s="115"/>
      <c r="Y83" s="91"/>
      <c r="Z83" s="91"/>
      <c r="AA83" s="91"/>
      <c r="AB83" s="91"/>
      <c r="AC83" s="91"/>
      <c r="AD83" s="91"/>
      <c r="AE83" s="119"/>
      <c r="AF83" s="119"/>
    </row>
    <row r="84" spans="1:32" x14ac:dyDescent="0.25">
      <c r="A84" s="38" t="s">
        <v>247</v>
      </c>
      <c r="B84" s="24" t="s">
        <v>59</v>
      </c>
      <c r="C84" s="101" t="s">
        <v>108</v>
      </c>
      <c r="D84" s="33">
        <v>0.35000000000000003</v>
      </c>
      <c r="E84" s="51">
        <v>0.1</v>
      </c>
      <c r="F84" s="51">
        <v>0.15</v>
      </c>
      <c r="G84" s="51">
        <v>0.15</v>
      </c>
      <c r="H84" s="39">
        <v>0.3</v>
      </c>
      <c r="I84" s="92">
        <v>45873</v>
      </c>
      <c r="J84" s="139">
        <f t="shared" ca="1" si="11"/>
        <v>104</v>
      </c>
      <c r="K84" s="115"/>
      <c r="Y84" s="91"/>
      <c r="Z84" s="91"/>
      <c r="AA84" s="91"/>
      <c r="AB84" s="91"/>
      <c r="AC84" s="91"/>
      <c r="AD84" s="91"/>
      <c r="AE84" s="119"/>
      <c r="AF84" s="119"/>
    </row>
    <row r="85" spans="1:32" x14ac:dyDescent="0.25">
      <c r="A85" s="38" t="s">
        <v>248</v>
      </c>
      <c r="B85" s="24" t="s">
        <v>59</v>
      </c>
      <c r="C85" s="101" t="s">
        <v>109</v>
      </c>
      <c r="D85" s="33">
        <v>0.35000000000000003</v>
      </c>
      <c r="E85" s="51">
        <v>0.1</v>
      </c>
      <c r="F85" s="51">
        <v>0.15</v>
      </c>
      <c r="G85" s="51">
        <v>0.15</v>
      </c>
      <c r="H85" s="39">
        <v>0.3</v>
      </c>
      <c r="I85" s="92">
        <v>45876</v>
      </c>
      <c r="J85" s="139">
        <f t="shared" ca="1" si="11"/>
        <v>107</v>
      </c>
      <c r="K85" s="115"/>
      <c r="Y85" s="91"/>
      <c r="Z85" s="91"/>
      <c r="AA85" s="91"/>
      <c r="AB85" s="91"/>
      <c r="AC85" s="91"/>
      <c r="AD85" s="91"/>
      <c r="AE85" s="119"/>
      <c r="AF85" s="119"/>
    </row>
    <row r="86" spans="1:32" x14ac:dyDescent="0.25">
      <c r="A86" s="38" t="s">
        <v>249</v>
      </c>
      <c r="B86" s="24" t="s">
        <v>59</v>
      </c>
      <c r="C86" s="101" t="s">
        <v>110</v>
      </c>
      <c r="D86" s="33">
        <v>0.35000000000000003</v>
      </c>
      <c r="E86" s="51">
        <v>0.1</v>
      </c>
      <c r="F86" s="51">
        <v>0.15</v>
      </c>
      <c r="G86" s="51">
        <v>0.15</v>
      </c>
      <c r="H86" s="39">
        <v>0.3</v>
      </c>
      <c r="I86" s="92">
        <v>45876</v>
      </c>
      <c r="J86" s="139">
        <f t="shared" ca="1" si="11"/>
        <v>107</v>
      </c>
      <c r="K86" s="115"/>
      <c r="Y86" s="91"/>
      <c r="Z86" s="91"/>
      <c r="AA86" s="91"/>
      <c r="AB86" s="91"/>
      <c r="AC86" s="91"/>
      <c r="AD86" s="91"/>
      <c r="AE86" s="119"/>
      <c r="AF86" s="119"/>
    </row>
    <row r="87" spans="1:32" x14ac:dyDescent="0.25">
      <c r="A87" s="38" t="s">
        <v>250</v>
      </c>
      <c r="B87" s="24" t="s">
        <v>59</v>
      </c>
      <c r="C87" s="101" t="s">
        <v>111</v>
      </c>
      <c r="D87" s="33">
        <v>0.35000000000000003</v>
      </c>
      <c r="E87" s="51">
        <v>0.1</v>
      </c>
      <c r="F87" s="51">
        <v>0.15</v>
      </c>
      <c r="G87" s="51">
        <v>0.15</v>
      </c>
      <c r="H87" s="39">
        <v>0.3</v>
      </c>
      <c r="I87" s="92">
        <v>45881</v>
      </c>
      <c r="J87" s="139">
        <f t="shared" ca="1" si="11"/>
        <v>112</v>
      </c>
      <c r="K87" s="115"/>
      <c r="Y87" s="91"/>
      <c r="Z87" s="91"/>
      <c r="AA87" s="91"/>
      <c r="AB87" s="91"/>
      <c r="AC87" s="91"/>
      <c r="AD87" s="91"/>
      <c r="AE87" s="119"/>
      <c r="AF87" s="119"/>
    </row>
    <row r="88" spans="1:32" x14ac:dyDescent="0.25">
      <c r="A88" s="38" t="s">
        <v>251</v>
      </c>
      <c r="B88" s="24" t="s">
        <v>59</v>
      </c>
      <c r="C88" s="101" t="s">
        <v>120</v>
      </c>
      <c r="D88" s="33">
        <v>0.35000000000000003</v>
      </c>
      <c r="E88" s="51">
        <v>0.1</v>
      </c>
      <c r="F88" s="51">
        <v>0.15</v>
      </c>
      <c r="G88" s="51">
        <v>0.15</v>
      </c>
      <c r="H88" s="39">
        <v>0.3</v>
      </c>
      <c r="I88" s="92">
        <v>45890</v>
      </c>
      <c r="J88" s="139">
        <f t="shared" ca="1" si="11"/>
        <v>121</v>
      </c>
      <c r="K88" s="115"/>
      <c r="Y88" s="91"/>
      <c r="Z88" s="91"/>
      <c r="AA88" s="91"/>
      <c r="AB88" s="91"/>
      <c r="AC88" s="91"/>
      <c r="AD88" s="91"/>
      <c r="AE88" s="119"/>
      <c r="AF88" s="119"/>
    </row>
    <row r="89" spans="1:32" x14ac:dyDescent="0.25">
      <c r="A89" s="38" t="s">
        <v>252</v>
      </c>
      <c r="B89" s="24" t="s">
        <v>59</v>
      </c>
      <c r="C89" s="101" t="s">
        <v>121</v>
      </c>
      <c r="D89" s="33">
        <v>0.35000000000000003</v>
      </c>
      <c r="E89" s="51">
        <v>0.1</v>
      </c>
      <c r="F89" s="51">
        <v>0.15</v>
      </c>
      <c r="G89" s="51">
        <v>0.15</v>
      </c>
      <c r="H89" s="39">
        <v>0.3</v>
      </c>
      <c r="I89" s="92">
        <v>45894</v>
      </c>
      <c r="J89" s="139">
        <f t="shared" ca="1" si="11"/>
        <v>125</v>
      </c>
      <c r="K89" s="115"/>
      <c r="Y89" s="91"/>
      <c r="Z89" s="91"/>
      <c r="AA89" s="91"/>
      <c r="AB89" s="91"/>
      <c r="AC89" s="91"/>
      <c r="AD89" s="91"/>
      <c r="AE89" s="119"/>
      <c r="AF89" s="119"/>
    </row>
    <row r="90" spans="1:32" x14ac:dyDescent="0.25">
      <c r="A90" s="38" t="s">
        <v>253</v>
      </c>
      <c r="B90" s="24" t="s">
        <v>59</v>
      </c>
      <c r="C90" s="101" t="s">
        <v>122</v>
      </c>
      <c r="D90" s="33">
        <v>0.35000000000000003</v>
      </c>
      <c r="E90" s="51">
        <v>0.1</v>
      </c>
      <c r="F90" s="51">
        <v>0.15</v>
      </c>
      <c r="G90" s="51">
        <v>0.15</v>
      </c>
      <c r="H90" s="39">
        <v>0.3</v>
      </c>
      <c r="I90" s="92">
        <v>45894</v>
      </c>
      <c r="J90" s="139">
        <f t="shared" ca="1" si="11"/>
        <v>125</v>
      </c>
      <c r="K90" s="115"/>
      <c r="Y90" s="91"/>
      <c r="Z90" s="91"/>
      <c r="AA90" s="91"/>
      <c r="AB90" s="91"/>
      <c r="AC90" s="91"/>
      <c r="AD90" s="91"/>
      <c r="AE90" s="119"/>
      <c r="AF90" s="119"/>
    </row>
    <row r="91" spans="1:32" x14ac:dyDescent="0.25">
      <c r="A91" s="38" t="s">
        <v>254</v>
      </c>
      <c r="B91" s="24" t="s">
        <v>59</v>
      </c>
      <c r="C91" s="101" t="s">
        <v>123</v>
      </c>
      <c r="D91" s="33">
        <v>0.35000000000000003</v>
      </c>
      <c r="E91" s="51">
        <v>0.1</v>
      </c>
      <c r="F91" s="51">
        <v>0.15</v>
      </c>
      <c r="G91" s="51">
        <v>0.15</v>
      </c>
      <c r="H91" s="39">
        <v>0.3</v>
      </c>
      <c r="I91" s="92">
        <v>45901</v>
      </c>
      <c r="J91" s="139">
        <f t="shared" ca="1" si="11"/>
        <v>132</v>
      </c>
      <c r="K91" s="115"/>
      <c r="Y91" s="91"/>
      <c r="Z91" s="91"/>
      <c r="AA91" s="91"/>
      <c r="AB91" s="91"/>
      <c r="AC91" s="91"/>
      <c r="AD91" s="91"/>
      <c r="AE91" s="119"/>
      <c r="AF91" s="119"/>
    </row>
    <row r="92" spans="1:32" x14ac:dyDescent="0.25">
      <c r="A92" s="38" t="s">
        <v>255</v>
      </c>
      <c r="B92" s="24" t="s">
        <v>59</v>
      </c>
      <c r="C92" s="101" t="s">
        <v>112</v>
      </c>
      <c r="D92" s="33">
        <v>0.35000000000000003</v>
      </c>
      <c r="E92" s="51">
        <v>0.1</v>
      </c>
      <c r="F92" s="51">
        <v>0.15</v>
      </c>
      <c r="G92" s="51">
        <v>0.15</v>
      </c>
      <c r="H92" s="39">
        <v>0.3</v>
      </c>
      <c r="I92" s="92">
        <v>45905</v>
      </c>
      <c r="J92" s="139">
        <f t="shared" ca="1" si="11"/>
        <v>136</v>
      </c>
      <c r="K92" s="115"/>
      <c r="Y92" s="91"/>
      <c r="Z92" s="91"/>
      <c r="AA92" s="91"/>
      <c r="AB92" s="91"/>
      <c r="AC92" s="91"/>
      <c r="AD92" s="91"/>
      <c r="AE92" s="119"/>
      <c r="AF92" s="119"/>
    </row>
    <row r="93" spans="1:32" x14ac:dyDescent="0.25">
      <c r="A93" s="38" t="s">
        <v>256</v>
      </c>
      <c r="B93" s="24" t="s">
        <v>59</v>
      </c>
      <c r="C93" s="101" t="s">
        <v>124</v>
      </c>
      <c r="D93" s="33">
        <v>0.35000000000000003</v>
      </c>
      <c r="E93" s="51">
        <v>0.1</v>
      </c>
      <c r="F93" s="51">
        <v>0.15</v>
      </c>
      <c r="G93" s="51">
        <v>0.15</v>
      </c>
      <c r="H93" s="39">
        <v>0.3</v>
      </c>
      <c r="I93" s="92">
        <v>45905</v>
      </c>
      <c r="J93" s="139">
        <f t="shared" ca="1" si="11"/>
        <v>136</v>
      </c>
      <c r="K93" s="115"/>
      <c r="Y93" s="91"/>
      <c r="Z93" s="91"/>
      <c r="AA93" s="91"/>
      <c r="AB93" s="91"/>
      <c r="AC93" s="91"/>
      <c r="AD93" s="91"/>
      <c r="AE93" s="119"/>
      <c r="AF93" s="119"/>
    </row>
    <row r="94" spans="1:32" x14ac:dyDescent="0.25">
      <c r="A94" s="38" t="s">
        <v>257</v>
      </c>
      <c r="B94" s="24" t="s">
        <v>59</v>
      </c>
      <c r="C94" s="101" t="s">
        <v>125</v>
      </c>
      <c r="D94" s="33">
        <v>0.35000000000000003</v>
      </c>
      <c r="E94" s="51">
        <v>0.1</v>
      </c>
      <c r="F94" s="51">
        <v>0.15</v>
      </c>
      <c r="G94" s="51">
        <v>0.15</v>
      </c>
      <c r="H94" s="39">
        <v>0.3</v>
      </c>
      <c r="I94" s="92">
        <v>45904</v>
      </c>
      <c r="J94" s="139">
        <f t="shared" ca="1" si="11"/>
        <v>135</v>
      </c>
      <c r="K94" s="115"/>
      <c r="Y94" s="91"/>
      <c r="Z94" s="91"/>
      <c r="AA94" s="91"/>
      <c r="AB94" s="91"/>
      <c r="AC94" s="91"/>
      <c r="AD94" s="91"/>
      <c r="AE94" s="119"/>
      <c r="AF94" s="119"/>
    </row>
    <row r="95" spans="1:32" x14ac:dyDescent="0.25">
      <c r="A95" s="38" t="s">
        <v>258</v>
      </c>
      <c r="B95" s="24" t="s">
        <v>59</v>
      </c>
      <c r="C95" s="101" t="s">
        <v>126</v>
      </c>
      <c r="D95" s="33">
        <v>0.35000000000000003</v>
      </c>
      <c r="E95" s="51">
        <v>0.1</v>
      </c>
      <c r="F95" s="51">
        <v>0.15</v>
      </c>
      <c r="G95" s="51">
        <v>0.15</v>
      </c>
      <c r="H95" s="39">
        <v>0.3</v>
      </c>
      <c r="I95" s="92">
        <v>45904</v>
      </c>
      <c r="J95" s="139">
        <f t="shared" ca="1" si="11"/>
        <v>135</v>
      </c>
      <c r="K95" s="115"/>
      <c r="Y95" s="91"/>
      <c r="Z95" s="91"/>
      <c r="AA95" s="91"/>
      <c r="AB95" s="91"/>
      <c r="AC95" s="91"/>
      <c r="AD95" s="91"/>
      <c r="AE95" s="119"/>
      <c r="AF95" s="119"/>
    </row>
    <row r="96" spans="1:32" x14ac:dyDescent="0.25">
      <c r="A96" s="38" t="s">
        <v>259</v>
      </c>
      <c r="B96" s="24" t="s">
        <v>59</v>
      </c>
      <c r="C96" s="101" t="s">
        <v>127</v>
      </c>
      <c r="D96" s="33">
        <v>0.35000000000000003</v>
      </c>
      <c r="E96" s="51">
        <v>0.1</v>
      </c>
      <c r="F96" s="51">
        <v>0.15</v>
      </c>
      <c r="G96" s="51">
        <v>0.15</v>
      </c>
      <c r="H96" s="39">
        <v>0.3</v>
      </c>
      <c r="I96" s="92">
        <v>45904</v>
      </c>
      <c r="J96" s="139">
        <f t="shared" ca="1" si="11"/>
        <v>135</v>
      </c>
      <c r="K96" s="115"/>
      <c r="Y96" s="91"/>
      <c r="Z96" s="91"/>
      <c r="AA96" s="91"/>
      <c r="AB96" s="91"/>
      <c r="AC96" s="91"/>
      <c r="AD96" s="91"/>
      <c r="AE96" s="119"/>
      <c r="AF96" s="119"/>
    </row>
    <row r="97" spans="1:32" x14ac:dyDescent="0.25">
      <c r="A97" s="38" t="s">
        <v>260</v>
      </c>
      <c r="B97" s="24" t="s">
        <v>59</v>
      </c>
      <c r="C97" s="101" t="s">
        <v>156</v>
      </c>
      <c r="D97" s="33">
        <v>0.35000000000000003</v>
      </c>
      <c r="E97" s="51">
        <v>0.1</v>
      </c>
      <c r="F97" s="51">
        <v>0.15</v>
      </c>
      <c r="G97" s="51">
        <v>0.15</v>
      </c>
      <c r="H97" s="39">
        <v>0.3</v>
      </c>
      <c r="I97" s="92">
        <v>45922</v>
      </c>
      <c r="J97" s="139">
        <f t="shared" ca="1" si="11"/>
        <v>153</v>
      </c>
      <c r="K97" s="115"/>
      <c r="Y97" s="91"/>
      <c r="Z97" s="91"/>
      <c r="AA97" s="91"/>
      <c r="AB97" s="91"/>
      <c r="AC97" s="91"/>
      <c r="AD97" s="91"/>
      <c r="AE97" s="119"/>
      <c r="AF97" s="119"/>
    </row>
    <row r="98" spans="1:32" x14ac:dyDescent="0.25">
      <c r="A98" s="38" t="s">
        <v>261</v>
      </c>
      <c r="B98" s="24" t="s">
        <v>59</v>
      </c>
      <c r="C98" s="101" t="s">
        <v>157</v>
      </c>
      <c r="D98" s="33">
        <v>0.35000000000000003</v>
      </c>
      <c r="E98" s="51">
        <v>0.1</v>
      </c>
      <c r="F98" s="51">
        <v>0.15</v>
      </c>
      <c r="G98" s="51">
        <v>0.15</v>
      </c>
      <c r="H98" s="39">
        <v>0.3</v>
      </c>
      <c r="I98" s="92">
        <v>45922</v>
      </c>
      <c r="J98" s="139">
        <f t="shared" ca="1" si="11"/>
        <v>153</v>
      </c>
      <c r="K98" s="115"/>
      <c r="Y98" s="91"/>
      <c r="Z98" s="91"/>
      <c r="AA98" s="91"/>
      <c r="AB98" s="91"/>
      <c r="AC98" s="91"/>
      <c r="AD98" s="91"/>
      <c r="AE98" s="119"/>
      <c r="AF98" s="119"/>
    </row>
    <row r="99" spans="1:32" x14ac:dyDescent="0.25">
      <c r="A99" s="38" t="s">
        <v>262</v>
      </c>
      <c r="B99" s="24" t="s">
        <v>59</v>
      </c>
      <c r="C99" s="101" t="s">
        <v>128</v>
      </c>
      <c r="D99" s="33">
        <v>0.35000000000000003</v>
      </c>
      <c r="E99" s="51">
        <v>0.1</v>
      </c>
      <c r="F99" s="51">
        <v>0.15</v>
      </c>
      <c r="G99" s="51">
        <v>0.15</v>
      </c>
      <c r="H99" s="39">
        <v>0.3</v>
      </c>
      <c r="I99" s="92">
        <v>45924</v>
      </c>
      <c r="J99" s="139">
        <f t="shared" ca="1" si="11"/>
        <v>155</v>
      </c>
      <c r="K99" s="115"/>
      <c r="Y99" s="91"/>
      <c r="Z99" s="91"/>
      <c r="AA99" s="91"/>
      <c r="AB99" s="91"/>
      <c r="AC99" s="91"/>
      <c r="AD99" s="91"/>
      <c r="AE99" s="119"/>
      <c r="AF99" s="119"/>
    </row>
    <row r="100" spans="1:32" x14ac:dyDescent="0.25">
      <c r="A100" s="38" t="s">
        <v>263</v>
      </c>
      <c r="B100" s="24" t="s">
        <v>59</v>
      </c>
      <c r="C100" s="101" t="s">
        <v>161</v>
      </c>
      <c r="D100" s="33">
        <v>0.35000000000000003</v>
      </c>
      <c r="E100" s="51">
        <v>0.1</v>
      </c>
      <c r="F100" s="51">
        <v>0.15</v>
      </c>
      <c r="G100" s="51">
        <v>0.15</v>
      </c>
      <c r="H100" s="39">
        <v>0.3</v>
      </c>
      <c r="I100" s="92">
        <v>45936</v>
      </c>
      <c r="J100" s="139">
        <f t="shared" ca="1" si="11"/>
        <v>167</v>
      </c>
      <c r="K100" s="115"/>
      <c r="Y100" s="91"/>
      <c r="Z100" s="91"/>
      <c r="AA100" s="91"/>
      <c r="AB100" s="91"/>
      <c r="AC100" s="91"/>
      <c r="AD100" s="91"/>
      <c r="AE100" s="119"/>
      <c r="AF100" s="119"/>
    </row>
    <row r="101" spans="1:32" x14ac:dyDescent="0.25">
      <c r="A101" s="38" t="s">
        <v>264</v>
      </c>
      <c r="B101" s="24" t="s">
        <v>59</v>
      </c>
      <c r="C101" s="101" t="s">
        <v>158</v>
      </c>
      <c r="D101" s="33">
        <v>0.35000000000000003</v>
      </c>
      <c r="E101" s="51">
        <v>0.1</v>
      </c>
      <c r="F101" s="51">
        <v>0.15</v>
      </c>
      <c r="G101" s="51">
        <v>0.15</v>
      </c>
      <c r="H101" s="39">
        <v>0.3</v>
      </c>
      <c r="I101" s="92">
        <v>45924</v>
      </c>
      <c r="J101" s="139">
        <f t="shared" ca="1" si="11"/>
        <v>155</v>
      </c>
      <c r="K101" s="115"/>
      <c r="Y101" s="91"/>
      <c r="Z101" s="91"/>
      <c r="AA101" s="91"/>
      <c r="AB101" s="91"/>
      <c r="AC101" s="91"/>
      <c r="AD101" s="91"/>
      <c r="AE101" s="119"/>
      <c r="AF101" s="119"/>
    </row>
    <row r="102" spans="1:32" x14ac:dyDescent="0.25">
      <c r="A102" s="38" t="s">
        <v>265</v>
      </c>
      <c r="B102" s="24" t="s">
        <v>59</v>
      </c>
      <c r="C102" s="101" t="s">
        <v>172</v>
      </c>
      <c r="D102" s="33">
        <v>0.35000000000000003</v>
      </c>
      <c r="E102" s="51">
        <v>0.1</v>
      </c>
      <c r="F102" s="51">
        <v>0.15</v>
      </c>
      <c r="G102" s="51">
        <v>0.15</v>
      </c>
      <c r="H102" s="39">
        <v>0.3</v>
      </c>
      <c r="I102" s="92">
        <v>45936</v>
      </c>
      <c r="J102" s="139">
        <f t="shared" ref="J102:J124" ca="1" si="12">I102-TODAY()</f>
        <v>167</v>
      </c>
      <c r="K102" s="115"/>
      <c r="Y102" s="91"/>
      <c r="Z102" s="91"/>
      <c r="AA102" s="91"/>
      <c r="AB102" s="91"/>
      <c r="AC102" s="91"/>
      <c r="AD102" s="91"/>
      <c r="AE102" s="119"/>
      <c r="AF102" s="119"/>
    </row>
    <row r="103" spans="1:32" x14ac:dyDescent="0.25">
      <c r="A103" s="38" t="s">
        <v>266</v>
      </c>
      <c r="B103" s="24" t="s">
        <v>59</v>
      </c>
      <c r="C103" s="101" t="s">
        <v>135</v>
      </c>
      <c r="D103" s="33">
        <v>0.35000000000000003</v>
      </c>
      <c r="E103" s="51">
        <v>0.1</v>
      </c>
      <c r="F103" s="51">
        <v>0.15</v>
      </c>
      <c r="G103" s="51">
        <v>0.15</v>
      </c>
      <c r="H103" s="39">
        <v>0.3</v>
      </c>
      <c r="I103" s="92">
        <v>45936</v>
      </c>
      <c r="J103" s="139">
        <f t="shared" ca="1" si="12"/>
        <v>167</v>
      </c>
      <c r="K103" s="115"/>
      <c r="Y103" s="91"/>
      <c r="Z103" s="91"/>
      <c r="AA103" s="91"/>
      <c r="AB103" s="91"/>
      <c r="AC103" s="91"/>
      <c r="AD103" s="91"/>
      <c r="AE103" s="119"/>
      <c r="AF103" s="119"/>
    </row>
    <row r="104" spans="1:32" x14ac:dyDescent="0.25">
      <c r="A104" s="38" t="s">
        <v>267</v>
      </c>
      <c r="B104" s="24" t="s">
        <v>59</v>
      </c>
      <c r="C104" s="101" t="s">
        <v>136</v>
      </c>
      <c r="D104" s="33">
        <v>0.35000000000000003</v>
      </c>
      <c r="E104" s="51">
        <v>0.1</v>
      </c>
      <c r="F104" s="51">
        <v>0.15</v>
      </c>
      <c r="G104" s="51">
        <v>0.15</v>
      </c>
      <c r="H104" s="39">
        <v>0.3</v>
      </c>
      <c r="I104" s="92">
        <v>45936</v>
      </c>
      <c r="J104" s="139">
        <f t="shared" ca="1" si="12"/>
        <v>167</v>
      </c>
      <c r="K104" s="115"/>
      <c r="Y104" s="91"/>
      <c r="Z104" s="91"/>
      <c r="AA104" s="91"/>
      <c r="AB104" s="91"/>
      <c r="AC104" s="91"/>
      <c r="AD104" s="91"/>
      <c r="AE104" s="119"/>
      <c r="AF104" s="119"/>
    </row>
    <row r="105" spans="1:32" x14ac:dyDescent="0.25">
      <c r="A105" s="38" t="s">
        <v>268</v>
      </c>
      <c r="B105" s="24" t="s">
        <v>59</v>
      </c>
      <c r="C105" s="101" t="s">
        <v>159</v>
      </c>
      <c r="D105" s="33">
        <v>0.35000000000000003</v>
      </c>
      <c r="E105" s="51">
        <v>0.1</v>
      </c>
      <c r="F105" s="51">
        <v>0.15</v>
      </c>
      <c r="G105" s="51">
        <v>0.15</v>
      </c>
      <c r="H105" s="39">
        <v>0.3</v>
      </c>
      <c r="I105" s="92">
        <v>45925</v>
      </c>
      <c r="J105" s="139">
        <f t="shared" ca="1" si="12"/>
        <v>156</v>
      </c>
      <c r="K105" s="115"/>
      <c r="Y105" s="91"/>
      <c r="Z105" s="91"/>
      <c r="AA105" s="91"/>
      <c r="AB105" s="91"/>
      <c r="AC105" s="91"/>
      <c r="AD105" s="91"/>
      <c r="AE105" s="119"/>
      <c r="AF105" s="119"/>
    </row>
    <row r="106" spans="1:32" x14ac:dyDescent="0.25">
      <c r="A106" s="38" t="s">
        <v>269</v>
      </c>
      <c r="B106" s="24" t="s">
        <v>59</v>
      </c>
      <c r="C106" s="101" t="s">
        <v>171</v>
      </c>
      <c r="D106" s="33">
        <v>0.35000000000000003</v>
      </c>
      <c r="E106" s="51">
        <v>0.1</v>
      </c>
      <c r="F106" s="51">
        <v>0.15</v>
      </c>
      <c r="G106" s="51">
        <v>0.15</v>
      </c>
      <c r="H106" s="39">
        <v>0.3</v>
      </c>
      <c r="I106" s="92">
        <v>45950</v>
      </c>
      <c r="J106" s="139">
        <f t="shared" ca="1" si="12"/>
        <v>181</v>
      </c>
      <c r="K106" s="115"/>
      <c r="Y106" s="91"/>
      <c r="Z106" s="91"/>
      <c r="AA106" s="91"/>
      <c r="AB106" s="91"/>
      <c r="AC106" s="91"/>
      <c r="AD106" s="91"/>
      <c r="AE106" s="119"/>
      <c r="AF106" s="119"/>
    </row>
    <row r="107" spans="1:32" x14ac:dyDescent="0.25">
      <c r="A107" s="38" t="s">
        <v>270</v>
      </c>
      <c r="B107" s="24" t="s">
        <v>59</v>
      </c>
      <c r="C107" s="101" t="s">
        <v>170</v>
      </c>
      <c r="D107" s="33">
        <v>0.35000000000000003</v>
      </c>
      <c r="E107" s="51">
        <v>0.1</v>
      </c>
      <c r="F107" s="51">
        <v>0.15</v>
      </c>
      <c r="G107" s="51">
        <v>0.15</v>
      </c>
      <c r="H107" s="39">
        <v>0.3</v>
      </c>
      <c r="I107" s="92">
        <v>45952</v>
      </c>
      <c r="J107" s="139">
        <f t="shared" ca="1" si="12"/>
        <v>183</v>
      </c>
      <c r="K107" s="115"/>
      <c r="Y107" s="91"/>
      <c r="Z107" s="91"/>
      <c r="AA107" s="91"/>
      <c r="AB107" s="91"/>
      <c r="AC107" s="91"/>
      <c r="AD107" s="91"/>
      <c r="AE107" s="119"/>
      <c r="AF107" s="119"/>
    </row>
    <row r="108" spans="1:32" x14ac:dyDescent="0.25">
      <c r="A108" s="38" t="s">
        <v>271</v>
      </c>
      <c r="B108" s="24" t="s">
        <v>59</v>
      </c>
      <c r="C108" s="101" t="s">
        <v>169</v>
      </c>
      <c r="D108" s="33">
        <v>0.35000000000000003</v>
      </c>
      <c r="E108" s="51">
        <v>0.1</v>
      </c>
      <c r="F108" s="51">
        <v>0.15</v>
      </c>
      <c r="G108" s="51">
        <v>0.15</v>
      </c>
      <c r="H108" s="39">
        <v>0.3</v>
      </c>
      <c r="I108" s="92">
        <v>45952</v>
      </c>
      <c r="J108" s="139">
        <f t="shared" ca="1" si="12"/>
        <v>183</v>
      </c>
      <c r="K108" s="115"/>
      <c r="Y108" s="91"/>
      <c r="Z108" s="91"/>
      <c r="AA108" s="91"/>
      <c r="AB108" s="91"/>
      <c r="AC108" s="91"/>
      <c r="AD108" s="91"/>
      <c r="AE108" s="119"/>
      <c r="AF108" s="119"/>
    </row>
    <row r="109" spans="1:32" x14ac:dyDescent="0.25">
      <c r="A109" s="38" t="s">
        <v>272</v>
      </c>
      <c r="B109" s="24" t="s">
        <v>59</v>
      </c>
      <c r="C109" s="101" t="s">
        <v>168</v>
      </c>
      <c r="D109" s="33">
        <v>0.35000000000000003</v>
      </c>
      <c r="E109" s="51">
        <v>0.1</v>
      </c>
      <c r="F109" s="51">
        <v>0.15</v>
      </c>
      <c r="G109" s="51">
        <v>0.15</v>
      </c>
      <c r="H109" s="39">
        <v>0.3</v>
      </c>
      <c r="I109" s="92">
        <v>45966</v>
      </c>
      <c r="J109" s="139">
        <f t="shared" ca="1" si="12"/>
        <v>197</v>
      </c>
      <c r="K109" s="115"/>
      <c r="Y109" s="91"/>
      <c r="Z109" s="91"/>
      <c r="AA109" s="91"/>
      <c r="AB109" s="91"/>
      <c r="AC109" s="91"/>
      <c r="AD109" s="91"/>
      <c r="AE109" s="119"/>
      <c r="AF109" s="119"/>
    </row>
    <row r="110" spans="1:32" x14ac:dyDescent="0.25">
      <c r="A110" s="38" t="s">
        <v>273</v>
      </c>
      <c r="B110" s="24" t="s">
        <v>59</v>
      </c>
      <c r="C110" s="101" t="s">
        <v>167</v>
      </c>
      <c r="D110" s="33">
        <v>0.35000000000000003</v>
      </c>
      <c r="E110" s="51">
        <v>0.1</v>
      </c>
      <c r="F110" s="51">
        <v>0.15</v>
      </c>
      <c r="G110" s="51">
        <v>0.15</v>
      </c>
      <c r="H110" s="39">
        <v>0.3</v>
      </c>
      <c r="I110" s="92">
        <v>45968</v>
      </c>
      <c r="J110" s="139">
        <f t="shared" ca="1" si="12"/>
        <v>199</v>
      </c>
      <c r="K110" s="115"/>
      <c r="Y110" s="91"/>
      <c r="Z110" s="91"/>
      <c r="AA110" s="91"/>
      <c r="AB110" s="91"/>
      <c r="AC110" s="91"/>
      <c r="AD110" s="91"/>
      <c r="AE110" s="119"/>
      <c r="AF110" s="119"/>
    </row>
    <row r="111" spans="1:32" x14ac:dyDescent="0.25">
      <c r="A111" s="38" t="s">
        <v>274</v>
      </c>
      <c r="B111" s="24" t="s">
        <v>59</v>
      </c>
      <c r="C111" s="101" t="s">
        <v>166</v>
      </c>
      <c r="D111" s="33">
        <v>0.35000000000000003</v>
      </c>
      <c r="E111" s="51">
        <v>0.1</v>
      </c>
      <c r="F111" s="51">
        <v>0.15</v>
      </c>
      <c r="G111" s="51">
        <v>0.15</v>
      </c>
      <c r="H111" s="39">
        <v>0.3</v>
      </c>
      <c r="I111" s="92">
        <v>45967</v>
      </c>
      <c r="J111" s="139">
        <f t="shared" ca="1" si="12"/>
        <v>198</v>
      </c>
      <c r="K111" s="115"/>
      <c r="Y111" s="91"/>
      <c r="Z111" s="91"/>
      <c r="AA111" s="91"/>
      <c r="AB111" s="91"/>
      <c r="AC111" s="91"/>
      <c r="AD111" s="91"/>
      <c r="AE111" s="119"/>
      <c r="AF111" s="119"/>
    </row>
    <row r="112" spans="1:32" x14ac:dyDescent="0.25">
      <c r="A112" s="38" t="s">
        <v>275</v>
      </c>
      <c r="B112" s="24" t="s">
        <v>59</v>
      </c>
      <c r="C112" s="101" t="s">
        <v>165</v>
      </c>
      <c r="D112" s="33">
        <v>0.35000000000000003</v>
      </c>
      <c r="E112" s="51">
        <v>0.1</v>
      </c>
      <c r="F112" s="51">
        <v>0.15</v>
      </c>
      <c r="G112" s="51">
        <v>0.15</v>
      </c>
      <c r="H112" s="39">
        <v>0.3</v>
      </c>
      <c r="I112" s="92">
        <v>45953</v>
      </c>
      <c r="J112" s="139">
        <f t="shared" ca="1" si="12"/>
        <v>184</v>
      </c>
      <c r="K112" s="115"/>
      <c r="Y112" s="91"/>
      <c r="Z112" s="91"/>
      <c r="AA112" s="91"/>
      <c r="AB112" s="91"/>
      <c r="AC112" s="91"/>
      <c r="AD112" s="91"/>
      <c r="AE112" s="119"/>
      <c r="AF112" s="119"/>
    </row>
    <row r="113" spans="1:32" x14ac:dyDescent="0.25">
      <c r="A113" s="38" t="s">
        <v>276</v>
      </c>
      <c r="B113" s="24" t="s">
        <v>59</v>
      </c>
      <c r="C113" s="101" t="s">
        <v>164</v>
      </c>
      <c r="D113" s="33">
        <v>0.35000000000000003</v>
      </c>
      <c r="E113" s="51">
        <v>0.1</v>
      </c>
      <c r="F113" s="51">
        <v>0.15</v>
      </c>
      <c r="G113" s="51">
        <v>0.15</v>
      </c>
      <c r="H113" s="39">
        <v>0.3</v>
      </c>
      <c r="I113" s="92">
        <v>45953</v>
      </c>
      <c r="J113" s="139">
        <f t="shared" ca="1" si="12"/>
        <v>184</v>
      </c>
      <c r="K113" s="115"/>
      <c r="Y113" s="91"/>
      <c r="Z113" s="91"/>
      <c r="AA113" s="91"/>
      <c r="AB113" s="91"/>
      <c r="AC113" s="91"/>
      <c r="AD113" s="91"/>
      <c r="AE113" s="119"/>
      <c r="AF113" s="119"/>
    </row>
    <row r="114" spans="1:32" x14ac:dyDescent="0.25">
      <c r="A114" s="38" t="s">
        <v>277</v>
      </c>
      <c r="B114" s="24" t="s">
        <v>59</v>
      </c>
      <c r="C114" s="101" t="s">
        <v>163</v>
      </c>
      <c r="D114" s="33">
        <v>0.35000000000000003</v>
      </c>
      <c r="E114" s="51">
        <v>0.1</v>
      </c>
      <c r="F114" s="51">
        <v>0.15</v>
      </c>
      <c r="G114" s="51">
        <v>0.15</v>
      </c>
      <c r="H114" s="39">
        <v>0.3</v>
      </c>
      <c r="I114" s="92">
        <v>45961</v>
      </c>
      <c r="J114" s="139">
        <f t="shared" ca="1" si="12"/>
        <v>192</v>
      </c>
      <c r="K114" s="115"/>
      <c r="Y114" s="91"/>
      <c r="Z114" s="91"/>
      <c r="AA114" s="91"/>
      <c r="AB114" s="91"/>
      <c r="AC114" s="91"/>
      <c r="AD114" s="91"/>
      <c r="AE114" s="119"/>
      <c r="AF114" s="119"/>
    </row>
    <row r="115" spans="1:32" x14ac:dyDescent="0.25">
      <c r="A115" s="38" t="s">
        <v>361</v>
      </c>
      <c r="B115" s="24" t="s">
        <v>59</v>
      </c>
      <c r="C115" s="101" t="s">
        <v>373</v>
      </c>
      <c r="D115" s="33">
        <v>0.35000000000000003</v>
      </c>
      <c r="E115" s="51">
        <v>0.1</v>
      </c>
      <c r="F115" s="51">
        <v>0.15</v>
      </c>
      <c r="G115" s="51">
        <v>0.15</v>
      </c>
      <c r="H115" s="39">
        <v>0.3</v>
      </c>
      <c r="I115" s="92">
        <v>46209</v>
      </c>
      <c r="J115" s="139">
        <f t="shared" ca="1" si="12"/>
        <v>440</v>
      </c>
      <c r="K115" s="115"/>
      <c r="Y115" s="91"/>
      <c r="Z115" s="91"/>
      <c r="AA115" s="91"/>
      <c r="AB115" s="91"/>
      <c r="AC115" s="91"/>
      <c r="AD115" s="91"/>
      <c r="AE115" s="119"/>
      <c r="AF115" s="119"/>
    </row>
    <row r="116" spans="1:32" x14ac:dyDescent="0.25">
      <c r="A116" s="38" t="s">
        <v>278</v>
      </c>
      <c r="B116" s="24" t="s">
        <v>59</v>
      </c>
      <c r="C116" s="101" t="s">
        <v>160</v>
      </c>
      <c r="D116" s="33">
        <v>0.35000000000000003</v>
      </c>
      <c r="E116" s="51">
        <v>0.1</v>
      </c>
      <c r="F116" s="51">
        <v>0.15</v>
      </c>
      <c r="G116" s="51">
        <v>0.15</v>
      </c>
      <c r="H116" s="39">
        <v>0.3</v>
      </c>
      <c r="I116" s="92">
        <v>45966</v>
      </c>
      <c r="J116" s="139">
        <f t="shared" ca="1" si="12"/>
        <v>197</v>
      </c>
      <c r="K116" s="115"/>
      <c r="Y116" s="91"/>
      <c r="Z116" s="91"/>
      <c r="AA116" s="91"/>
      <c r="AB116" s="91"/>
      <c r="AC116" s="91"/>
      <c r="AD116" s="91"/>
      <c r="AE116" s="119"/>
      <c r="AF116" s="119"/>
    </row>
    <row r="117" spans="1:32" x14ac:dyDescent="0.25">
      <c r="A117" s="38" t="s">
        <v>279</v>
      </c>
      <c r="B117" s="24" t="s">
        <v>59</v>
      </c>
      <c r="C117" s="101" t="s">
        <v>162</v>
      </c>
      <c r="D117" s="33">
        <v>0.35000000000000003</v>
      </c>
      <c r="E117" s="51">
        <v>0.1</v>
      </c>
      <c r="F117" s="51">
        <v>0.15</v>
      </c>
      <c r="G117" s="51">
        <v>0.15</v>
      </c>
      <c r="H117" s="39">
        <v>0.3</v>
      </c>
      <c r="I117" s="92">
        <v>45967</v>
      </c>
      <c r="J117" s="139">
        <f t="shared" ca="1" si="12"/>
        <v>198</v>
      </c>
      <c r="K117" s="115"/>
      <c r="Y117" s="91"/>
      <c r="Z117" s="91"/>
      <c r="AA117" s="91"/>
      <c r="AB117" s="91"/>
      <c r="AC117" s="91"/>
      <c r="AD117" s="91"/>
      <c r="AE117" s="119"/>
      <c r="AF117" s="119"/>
    </row>
    <row r="118" spans="1:32" x14ac:dyDescent="0.25">
      <c r="A118" s="38" t="s">
        <v>197</v>
      </c>
      <c r="B118" s="24" t="s">
        <v>59</v>
      </c>
      <c r="C118" s="101" t="s">
        <v>211</v>
      </c>
      <c r="D118" s="33">
        <v>0.35000000000000003</v>
      </c>
      <c r="E118" s="51">
        <v>0.1</v>
      </c>
      <c r="F118" s="51">
        <v>0.15</v>
      </c>
      <c r="G118" s="51">
        <v>0.15</v>
      </c>
      <c r="H118" s="39">
        <v>0.3</v>
      </c>
      <c r="I118" s="92">
        <v>45981</v>
      </c>
      <c r="J118" s="139">
        <f t="shared" ca="1" si="12"/>
        <v>212</v>
      </c>
      <c r="K118" s="115"/>
      <c r="Y118" s="91"/>
      <c r="Z118" s="91"/>
      <c r="AA118" s="91"/>
      <c r="AB118" s="91"/>
      <c r="AC118" s="91"/>
      <c r="AD118" s="91"/>
      <c r="AE118" s="119"/>
      <c r="AF118" s="119"/>
    </row>
    <row r="119" spans="1:32" x14ac:dyDescent="0.25">
      <c r="A119" s="38" t="s">
        <v>198</v>
      </c>
      <c r="B119" s="24" t="s">
        <v>59</v>
      </c>
      <c r="C119" s="101" t="s">
        <v>212</v>
      </c>
      <c r="D119" s="33">
        <v>0.35000000000000003</v>
      </c>
      <c r="E119" s="51">
        <v>0.1</v>
      </c>
      <c r="F119" s="51">
        <v>0.15</v>
      </c>
      <c r="G119" s="51">
        <v>0.15</v>
      </c>
      <c r="H119" s="39">
        <v>0.3</v>
      </c>
      <c r="I119" s="92">
        <v>45993</v>
      </c>
      <c r="J119" s="139">
        <f t="shared" ca="1" si="12"/>
        <v>224</v>
      </c>
      <c r="K119" s="115"/>
      <c r="Y119" s="91"/>
      <c r="Z119" s="91"/>
      <c r="AA119" s="91"/>
      <c r="AB119" s="91"/>
      <c r="AC119" s="91"/>
      <c r="AD119" s="91"/>
      <c r="AE119" s="119"/>
      <c r="AF119" s="119"/>
    </row>
    <row r="120" spans="1:32" x14ac:dyDescent="0.25">
      <c r="A120" s="38" t="s">
        <v>199</v>
      </c>
      <c r="B120" s="24" t="s">
        <v>59</v>
      </c>
      <c r="C120" s="101" t="s">
        <v>213</v>
      </c>
      <c r="D120" s="33">
        <v>0.35000000000000003</v>
      </c>
      <c r="E120" s="51">
        <v>0.1</v>
      </c>
      <c r="F120" s="51">
        <v>0.15</v>
      </c>
      <c r="G120" s="51">
        <v>0.15</v>
      </c>
      <c r="H120" s="39">
        <v>0.3</v>
      </c>
      <c r="I120" s="92">
        <v>45985</v>
      </c>
      <c r="J120" s="139">
        <f t="shared" ca="1" si="12"/>
        <v>216</v>
      </c>
      <c r="K120" s="115"/>
      <c r="Y120" s="91"/>
      <c r="Z120" s="91"/>
      <c r="AA120" s="91"/>
      <c r="AB120" s="91"/>
      <c r="AC120" s="91"/>
      <c r="AD120" s="91"/>
      <c r="AE120" s="119"/>
      <c r="AF120" s="119"/>
    </row>
    <row r="121" spans="1:32" x14ac:dyDescent="0.25">
      <c r="A121" s="38" t="s">
        <v>200</v>
      </c>
      <c r="B121" s="24" t="s">
        <v>59</v>
      </c>
      <c r="C121" s="101" t="s">
        <v>214</v>
      </c>
      <c r="D121" s="33">
        <v>0.35000000000000003</v>
      </c>
      <c r="E121" s="51">
        <v>0.1</v>
      </c>
      <c r="F121" s="51">
        <v>0.15</v>
      </c>
      <c r="G121" s="51">
        <v>0.15</v>
      </c>
      <c r="H121" s="39">
        <v>0.3</v>
      </c>
      <c r="I121" s="92">
        <v>45985</v>
      </c>
      <c r="J121" s="139">
        <f t="shared" ca="1" si="12"/>
        <v>216</v>
      </c>
      <c r="K121" s="115"/>
      <c r="Y121" s="91"/>
      <c r="Z121" s="91"/>
      <c r="AA121" s="91"/>
      <c r="AB121" s="91"/>
      <c r="AC121" s="91"/>
      <c r="AD121" s="91"/>
      <c r="AE121" s="119"/>
      <c r="AF121" s="119"/>
    </row>
    <row r="122" spans="1:32" x14ac:dyDescent="0.25">
      <c r="A122" s="38" t="s">
        <v>201</v>
      </c>
      <c r="B122" s="24" t="s">
        <v>59</v>
      </c>
      <c r="C122" s="101" t="s">
        <v>215</v>
      </c>
      <c r="D122" s="33">
        <v>0.35000000000000003</v>
      </c>
      <c r="E122" s="51">
        <v>0.1</v>
      </c>
      <c r="F122" s="51">
        <v>0.15</v>
      </c>
      <c r="G122" s="51">
        <v>0.15</v>
      </c>
      <c r="H122" s="39">
        <v>0.3</v>
      </c>
      <c r="I122" s="92">
        <v>45996</v>
      </c>
      <c r="J122" s="139">
        <f t="shared" ca="1" si="12"/>
        <v>227</v>
      </c>
      <c r="K122" s="115"/>
      <c r="Y122" s="91"/>
      <c r="Z122" s="91"/>
      <c r="AA122" s="91"/>
      <c r="AB122" s="91"/>
      <c r="AC122" s="91"/>
      <c r="AD122" s="91"/>
      <c r="AE122" s="119"/>
      <c r="AF122" s="119"/>
    </row>
    <row r="123" spans="1:32" x14ac:dyDescent="0.25">
      <c r="A123" s="38" t="s">
        <v>202</v>
      </c>
      <c r="B123" s="24" t="s">
        <v>59</v>
      </c>
      <c r="C123" s="101" t="s">
        <v>216</v>
      </c>
      <c r="D123" s="33">
        <v>0.35000000000000003</v>
      </c>
      <c r="E123" s="51">
        <v>0.1</v>
      </c>
      <c r="F123" s="51">
        <v>0.15</v>
      </c>
      <c r="G123" s="51">
        <v>0.15</v>
      </c>
      <c r="H123" s="39">
        <v>0.3</v>
      </c>
      <c r="I123" s="92">
        <v>45992</v>
      </c>
      <c r="J123" s="139">
        <f t="shared" ca="1" si="12"/>
        <v>223</v>
      </c>
      <c r="K123" s="115"/>
      <c r="Y123" s="91"/>
      <c r="Z123" s="91"/>
      <c r="AA123" s="91"/>
      <c r="AB123" s="91"/>
      <c r="AC123" s="91"/>
      <c r="AD123" s="91"/>
      <c r="AE123" s="119"/>
      <c r="AF123" s="119"/>
    </row>
    <row r="124" spans="1:32" x14ac:dyDescent="0.25">
      <c r="A124" s="38" t="s">
        <v>203</v>
      </c>
      <c r="B124" s="24" t="s">
        <v>59</v>
      </c>
      <c r="C124" s="101" t="s">
        <v>217</v>
      </c>
      <c r="D124" s="33">
        <v>0.35000000000000003</v>
      </c>
      <c r="E124" s="51">
        <v>0.1</v>
      </c>
      <c r="F124" s="51">
        <v>0.15</v>
      </c>
      <c r="G124" s="51">
        <v>0.15</v>
      </c>
      <c r="H124" s="39">
        <v>0.3</v>
      </c>
      <c r="I124" s="92">
        <v>45981</v>
      </c>
      <c r="J124" s="139">
        <f t="shared" ca="1" si="12"/>
        <v>212</v>
      </c>
      <c r="K124" s="115"/>
      <c r="Y124" s="91"/>
      <c r="Z124" s="91"/>
      <c r="AA124" s="91"/>
      <c r="AB124" s="91"/>
      <c r="AC124" s="91"/>
      <c r="AD124" s="91"/>
      <c r="AE124" s="119"/>
      <c r="AF124" s="119"/>
    </row>
    <row r="125" spans="1:32" x14ac:dyDescent="0.25">
      <c r="A125" s="38" t="s">
        <v>204</v>
      </c>
      <c r="B125" s="24" t="s">
        <v>59</v>
      </c>
      <c r="C125" s="101" t="s">
        <v>218</v>
      </c>
      <c r="D125" s="33">
        <v>0.35000000000000003</v>
      </c>
      <c r="E125" s="51">
        <v>0.1</v>
      </c>
      <c r="F125" s="51">
        <v>0.15</v>
      </c>
      <c r="G125" s="51">
        <v>0.15</v>
      </c>
      <c r="H125" s="39">
        <v>0.3</v>
      </c>
      <c r="I125" s="92">
        <v>45981</v>
      </c>
      <c r="J125" s="139">
        <f t="shared" ref="J125:J152" ca="1" si="13">I125-TODAY()</f>
        <v>212</v>
      </c>
      <c r="K125" s="115"/>
      <c r="Y125" s="91"/>
      <c r="Z125" s="91"/>
      <c r="AA125" s="91"/>
      <c r="AB125" s="91"/>
      <c r="AC125" s="91"/>
      <c r="AD125" s="91"/>
      <c r="AE125" s="119"/>
      <c r="AF125" s="119"/>
    </row>
    <row r="126" spans="1:32" x14ac:dyDescent="0.25">
      <c r="A126" s="38" t="s">
        <v>205</v>
      </c>
      <c r="B126" s="24" t="s">
        <v>59</v>
      </c>
      <c r="C126" s="101" t="s">
        <v>219</v>
      </c>
      <c r="D126" s="33">
        <v>0.35000000000000003</v>
      </c>
      <c r="E126" s="51">
        <v>0.1</v>
      </c>
      <c r="F126" s="51">
        <v>0.15</v>
      </c>
      <c r="G126" s="51">
        <v>0.15</v>
      </c>
      <c r="H126" s="39">
        <v>0.3</v>
      </c>
      <c r="I126" s="92">
        <v>45992</v>
      </c>
      <c r="J126" s="139">
        <f t="shared" ca="1" si="13"/>
        <v>223</v>
      </c>
      <c r="K126" s="115"/>
      <c r="Y126" s="91"/>
      <c r="Z126" s="91"/>
      <c r="AA126" s="91"/>
      <c r="AB126" s="91"/>
      <c r="AC126" s="91"/>
      <c r="AD126" s="91"/>
      <c r="AE126" s="119"/>
      <c r="AF126" s="119"/>
    </row>
    <row r="127" spans="1:32" x14ac:dyDescent="0.25">
      <c r="A127" s="38" t="s">
        <v>206</v>
      </c>
      <c r="B127" s="24" t="s">
        <v>59</v>
      </c>
      <c r="C127" s="101" t="s">
        <v>220</v>
      </c>
      <c r="D127" s="33">
        <v>0.35000000000000003</v>
      </c>
      <c r="E127" s="51">
        <v>0.1</v>
      </c>
      <c r="F127" s="51">
        <v>0.15</v>
      </c>
      <c r="G127" s="51">
        <v>0.15</v>
      </c>
      <c r="H127" s="39">
        <v>0.3</v>
      </c>
      <c r="I127" s="92">
        <v>45992</v>
      </c>
      <c r="J127" s="139">
        <f t="shared" ca="1" si="13"/>
        <v>223</v>
      </c>
      <c r="K127" s="115"/>
      <c r="Y127" s="91"/>
      <c r="Z127" s="91"/>
      <c r="AA127" s="91"/>
      <c r="AB127" s="91"/>
      <c r="AC127" s="91"/>
      <c r="AD127" s="91"/>
      <c r="AE127" s="119"/>
      <c r="AF127" s="119"/>
    </row>
    <row r="128" spans="1:32" x14ac:dyDescent="0.25">
      <c r="A128" s="38" t="s">
        <v>411</v>
      </c>
      <c r="B128" s="24" t="s">
        <v>59</v>
      </c>
      <c r="C128" s="101" t="s">
        <v>412</v>
      </c>
      <c r="D128" s="33">
        <v>0.35000000000000003</v>
      </c>
      <c r="E128" s="51">
        <v>0.1</v>
      </c>
      <c r="F128" s="51">
        <v>0.15</v>
      </c>
      <c r="G128" s="51">
        <v>0.15</v>
      </c>
      <c r="H128" s="39">
        <v>0.3</v>
      </c>
      <c r="I128" s="92">
        <v>46027</v>
      </c>
      <c r="J128" s="139">
        <f t="shared" ca="1" si="13"/>
        <v>258</v>
      </c>
      <c r="K128" s="115"/>
      <c r="Y128" s="91"/>
      <c r="Z128" s="91"/>
      <c r="AA128" s="91"/>
      <c r="AB128" s="91"/>
      <c r="AC128" s="91"/>
      <c r="AD128" s="91"/>
      <c r="AE128" s="119"/>
      <c r="AF128" s="119"/>
    </row>
    <row r="129" spans="1:32" x14ac:dyDescent="0.25">
      <c r="A129" s="38" t="s">
        <v>292</v>
      </c>
      <c r="B129" s="24" t="s">
        <v>59</v>
      </c>
      <c r="C129" s="101" t="s">
        <v>293</v>
      </c>
      <c r="D129" s="33">
        <v>0.35000000000000003</v>
      </c>
      <c r="E129" s="51">
        <v>0.1</v>
      </c>
      <c r="F129" s="51">
        <v>0.15</v>
      </c>
      <c r="G129" s="51">
        <v>0.15</v>
      </c>
      <c r="H129" s="39">
        <v>0.3</v>
      </c>
      <c r="I129" s="92">
        <v>46020</v>
      </c>
      <c r="J129" s="139">
        <f t="shared" ca="1" si="13"/>
        <v>251</v>
      </c>
      <c r="K129" s="115"/>
      <c r="Y129" s="91"/>
      <c r="Z129" s="91"/>
      <c r="AA129" s="91"/>
      <c r="AB129" s="91"/>
      <c r="AC129" s="91"/>
      <c r="AD129" s="91"/>
      <c r="AE129" s="119"/>
      <c r="AF129" s="119"/>
    </row>
    <row r="130" spans="1:32" x14ac:dyDescent="0.25">
      <c r="A130" s="38" t="s">
        <v>207</v>
      </c>
      <c r="B130" s="24" t="s">
        <v>59</v>
      </c>
      <c r="C130" s="101" t="s">
        <v>221</v>
      </c>
      <c r="D130" s="33">
        <v>0.35000000000000003</v>
      </c>
      <c r="E130" s="51">
        <v>0.1</v>
      </c>
      <c r="F130" s="51">
        <v>0.15</v>
      </c>
      <c r="G130" s="51">
        <v>0.15</v>
      </c>
      <c r="H130" s="39">
        <v>0.3</v>
      </c>
      <c r="I130" s="92">
        <v>46013</v>
      </c>
      <c r="J130" s="139">
        <f t="shared" ca="1" si="13"/>
        <v>244</v>
      </c>
      <c r="K130" s="115"/>
      <c r="Y130" s="91"/>
      <c r="Z130" s="91"/>
      <c r="AA130" s="91"/>
      <c r="AB130" s="91"/>
      <c r="AC130" s="91"/>
      <c r="AD130" s="91"/>
      <c r="AE130" s="119"/>
      <c r="AF130" s="119"/>
    </row>
    <row r="131" spans="1:32" x14ac:dyDescent="0.25">
      <c r="A131" s="38" t="s">
        <v>208</v>
      </c>
      <c r="B131" s="24" t="s">
        <v>59</v>
      </c>
      <c r="C131" s="101" t="s">
        <v>222</v>
      </c>
      <c r="D131" s="33">
        <v>0.35000000000000003</v>
      </c>
      <c r="E131" s="51">
        <v>0.1</v>
      </c>
      <c r="F131" s="51">
        <v>0.15</v>
      </c>
      <c r="G131" s="51">
        <v>0.15</v>
      </c>
      <c r="H131" s="39">
        <v>0.3</v>
      </c>
      <c r="I131" s="92">
        <v>45999</v>
      </c>
      <c r="J131" s="139">
        <f t="shared" ca="1" si="13"/>
        <v>230</v>
      </c>
      <c r="K131" s="115"/>
      <c r="Y131" s="91"/>
      <c r="Z131" s="91"/>
      <c r="AA131" s="91"/>
      <c r="AB131" s="91"/>
      <c r="AC131" s="91"/>
      <c r="AD131" s="91"/>
      <c r="AE131" s="119"/>
      <c r="AF131" s="119"/>
    </row>
    <row r="132" spans="1:32" x14ac:dyDescent="0.25">
      <c r="A132" s="38" t="s">
        <v>294</v>
      </c>
      <c r="B132" s="24" t="s">
        <v>59</v>
      </c>
      <c r="C132" s="101" t="s">
        <v>295</v>
      </c>
      <c r="D132" s="33">
        <v>0.35000000000000003</v>
      </c>
      <c r="E132" s="51">
        <v>0.1</v>
      </c>
      <c r="F132" s="51">
        <v>0.15</v>
      </c>
      <c r="G132" s="51">
        <v>0.15</v>
      </c>
      <c r="H132" s="39">
        <v>0.3</v>
      </c>
      <c r="I132" s="92">
        <v>46041</v>
      </c>
      <c r="J132" s="139">
        <f t="shared" ca="1" si="13"/>
        <v>272</v>
      </c>
      <c r="K132" s="115"/>
      <c r="Y132" s="91"/>
      <c r="Z132" s="91"/>
      <c r="AA132" s="91"/>
      <c r="AB132" s="91"/>
      <c r="AC132" s="91"/>
      <c r="AD132" s="91"/>
      <c r="AE132" s="119"/>
      <c r="AF132" s="119"/>
    </row>
    <row r="133" spans="1:32" x14ac:dyDescent="0.25">
      <c r="A133" s="38" t="s">
        <v>296</v>
      </c>
      <c r="B133" s="24" t="s">
        <v>59</v>
      </c>
      <c r="C133" s="101" t="s">
        <v>297</v>
      </c>
      <c r="D133" s="33">
        <v>0.35000000000000003</v>
      </c>
      <c r="E133" s="51">
        <v>0.1</v>
      </c>
      <c r="F133" s="51">
        <v>0.15</v>
      </c>
      <c r="G133" s="51">
        <v>0.15</v>
      </c>
      <c r="H133" s="39">
        <v>0.3</v>
      </c>
      <c r="I133" s="92">
        <v>46041</v>
      </c>
      <c r="J133" s="139">
        <f t="shared" ca="1" si="13"/>
        <v>272</v>
      </c>
      <c r="K133" s="115"/>
      <c r="Y133" s="91"/>
      <c r="Z133" s="91"/>
      <c r="AA133" s="91"/>
      <c r="AB133" s="91"/>
      <c r="AC133" s="91"/>
      <c r="AD133" s="91"/>
      <c r="AE133" s="119"/>
      <c r="AF133" s="119"/>
    </row>
    <row r="134" spans="1:32" x14ac:dyDescent="0.25">
      <c r="A134" s="38" t="s">
        <v>298</v>
      </c>
      <c r="B134" s="24" t="s">
        <v>59</v>
      </c>
      <c r="C134" s="101" t="s">
        <v>299</v>
      </c>
      <c r="D134" s="33">
        <v>0.35000000000000003</v>
      </c>
      <c r="E134" s="51">
        <v>0.1</v>
      </c>
      <c r="F134" s="51">
        <v>0.15</v>
      </c>
      <c r="G134" s="51">
        <v>0.15</v>
      </c>
      <c r="H134" s="39">
        <v>0.3</v>
      </c>
      <c r="I134" s="92">
        <v>46041</v>
      </c>
      <c r="J134" s="139">
        <f t="shared" ca="1" si="13"/>
        <v>272</v>
      </c>
      <c r="K134" s="115"/>
      <c r="Y134" s="91"/>
      <c r="Z134" s="91"/>
      <c r="AA134" s="91"/>
      <c r="AB134" s="91"/>
      <c r="AC134" s="91"/>
      <c r="AD134" s="91"/>
      <c r="AE134" s="119"/>
      <c r="AF134" s="119"/>
    </row>
    <row r="135" spans="1:32" x14ac:dyDescent="0.25">
      <c r="A135" s="38" t="s">
        <v>300</v>
      </c>
      <c r="B135" s="24" t="s">
        <v>59</v>
      </c>
      <c r="C135" s="101" t="s">
        <v>301</v>
      </c>
      <c r="D135" s="33">
        <v>0.35000000000000003</v>
      </c>
      <c r="E135" s="51">
        <v>0.1</v>
      </c>
      <c r="F135" s="51">
        <v>0.15</v>
      </c>
      <c r="G135" s="51">
        <v>0.15</v>
      </c>
      <c r="H135" s="39">
        <v>0.3</v>
      </c>
      <c r="I135" s="92">
        <v>46041</v>
      </c>
      <c r="J135" s="139">
        <f t="shared" ca="1" si="13"/>
        <v>272</v>
      </c>
      <c r="K135" s="115"/>
      <c r="Y135" s="91"/>
      <c r="Z135" s="91"/>
      <c r="AA135" s="91"/>
      <c r="AB135" s="91"/>
      <c r="AC135" s="91"/>
      <c r="AD135" s="91"/>
      <c r="AE135" s="119"/>
      <c r="AF135" s="119"/>
    </row>
    <row r="136" spans="1:32" x14ac:dyDescent="0.25">
      <c r="A136" s="38" t="s">
        <v>302</v>
      </c>
      <c r="B136" s="24" t="s">
        <v>59</v>
      </c>
      <c r="C136" s="101" t="s">
        <v>303</v>
      </c>
      <c r="D136" s="33">
        <v>0.35000000000000003</v>
      </c>
      <c r="E136" s="51">
        <v>0.1</v>
      </c>
      <c r="F136" s="51">
        <v>0.15</v>
      </c>
      <c r="G136" s="51">
        <v>0.15</v>
      </c>
      <c r="H136" s="39">
        <v>0.3</v>
      </c>
      <c r="I136" s="92">
        <v>46041</v>
      </c>
      <c r="J136" s="139">
        <f t="shared" ca="1" si="13"/>
        <v>272</v>
      </c>
      <c r="K136" s="115"/>
      <c r="Y136" s="91"/>
      <c r="Z136" s="91"/>
      <c r="AA136" s="91"/>
      <c r="AB136" s="91"/>
      <c r="AC136" s="91"/>
      <c r="AD136" s="91"/>
      <c r="AE136" s="119"/>
      <c r="AF136" s="119"/>
    </row>
    <row r="137" spans="1:32" x14ac:dyDescent="0.25">
      <c r="A137" s="38" t="s">
        <v>304</v>
      </c>
      <c r="B137" s="24" t="s">
        <v>59</v>
      </c>
      <c r="C137" s="101" t="s">
        <v>305</v>
      </c>
      <c r="D137" s="33">
        <v>0.35000000000000003</v>
      </c>
      <c r="E137" s="51">
        <v>0.1</v>
      </c>
      <c r="F137" s="51">
        <v>0.15</v>
      </c>
      <c r="G137" s="51">
        <v>0.15</v>
      </c>
      <c r="H137" s="39">
        <v>0.3</v>
      </c>
      <c r="I137" s="92">
        <v>46041</v>
      </c>
      <c r="J137" s="139">
        <f t="shared" ca="1" si="13"/>
        <v>272</v>
      </c>
      <c r="K137" s="115"/>
      <c r="Y137" s="91"/>
      <c r="Z137" s="91"/>
      <c r="AA137" s="91"/>
      <c r="AB137" s="91"/>
      <c r="AC137" s="91"/>
      <c r="AD137" s="91"/>
      <c r="AE137" s="119"/>
      <c r="AF137" s="119"/>
    </row>
    <row r="138" spans="1:32" x14ac:dyDescent="0.25">
      <c r="A138" s="38" t="s">
        <v>209</v>
      </c>
      <c r="B138" s="24" t="s">
        <v>59</v>
      </c>
      <c r="C138" s="101" t="s">
        <v>223</v>
      </c>
      <c r="D138" s="33">
        <v>0.35000000000000003</v>
      </c>
      <c r="E138" s="51">
        <v>0.1</v>
      </c>
      <c r="F138" s="51">
        <v>0.15</v>
      </c>
      <c r="G138" s="51">
        <v>0.15</v>
      </c>
      <c r="H138" s="39">
        <v>0.3</v>
      </c>
      <c r="I138" s="92">
        <v>46043</v>
      </c>
      <c r="J138" s="139">
        <f t="shared" ca="1" si="13"/>
        <v>274</v>
      </c>
      <c r="K138" s="115"/>
      <c r="Y138" s="91"/>
      <c r="Z138" s="91"/>
      <c r="AA138" s="91"/>
      <c r="AB138" s="91"/>
      <c r="AC138" s="91"/>
      <c r="AD138" s="91"/>
      <c r="AE138" s="119"/>
      <c r="AF138" s="119"/>
    </row>
    <row r="139" spans="1:32" x14ac:dyDescent="0.25">
      <c r="A139" s="38" t="s">
        <v>210</v>
      </c>
      <c r="B139" s="24" t="s">
        <v>59</v>
      </c>
      <c r="C139" s="101" t="s">
        <v>224</v>
      </c>
      <c r="D139" s="33">
        <v>0.35000000000000003</v>
      </c>
      <c r="E139" s="51">
        <v>0.1</v>
      </c>
      <c r="F139" s="51">
        <v>0.15</v>
      </c>
      <c r="G139" s="51">
        <v>0.15</v>
      </c>
      <c r="H139" s="39">
        <v>0.3</v>
      </c>
      <c r="I139" s="92">
        <v>46043</v>
      </c>
      <c r="J139" s="139">
        <f t="shared" ca="1" si="13"/>
        <v>274</v>
      </c>
      <c r="K139" s="115"/>
      <c r="Y139" s="91"/>
      <c r="Z139" s="91"/>
      <c r="AA139" s="91"/>
      <c r="AB139" s="91"/>
      <c r="AC139" s="91"/>
      <c r="AD139" s="91"/>
      <c r="AE139" s="119"/>
      <c r="AF139" s="119"/>
    </row>
    <row r="140" spans="1:32" x14ac:dyDescent="0.25">
      <c r="A140" s="38" t="s">
        <v>362</v>
      </c>
      <c r="B140" s="24" t="s">
        <v>59</v>
      </c>
      <c r="C140" s="101" t="s">
        <v>374</v>
      </c>
      <c r="D140" s="33">
        <v>0.35000000000000003</v>
      </c>
      <c r="E140" s="51">
        <v>0.1</v>
      </c>
      <c r="F140" s="51">
        <v>0.15</v>
      </c>
      <c r="G140" s="51">
        <v>0.15</v>
      </c>
      <c r="H140" s="39">
        <v>0.3</v>
      </c>
      <c r="I140" s="92">
        <v>46206</v>
      </c>
      <c r="J140" s="139">
        <f t="shared" ca="1" si="13"/>
        <v>437</v>
      </c>
      <c r="K140" s="115"/>
      <c r="Y140" s="91"/>
      <c r="Z140" s="91"/>
      <c r="AA140" s="91"/>
      <c r="AB140" s="91"/>
      <c r="AC140" s="91"/>
      <c r="AD140" s="91"/>
      <c r="AE140" s="119"/>
      <c r="AF140" s="119"/>
    </row>
    <row r="141" spans="1:32" x14ac:dyDescent="0.25">
      <c r="A141" s="38" t="s">
        <v>398</v>
      </c>
      <c r="B141" s="24" t="s">
        <v>59</v>
      </c>
      <c r="C141" s="101" t="s">
        <v>399</v>
      </c>
      <c r="D141" s="33">
        <v>0.4</v>
      </c>
      <c r="E141" s="51">
        <v>0.1</v>
      </c>
      <c r="F141" s="51">
        <v>0.15</v>
      </c>
      <c r="G141" s="51">
        <v>0.15</v>
      </c>
      <c r="H141" s="39">
        <v>0.3</v>
      </c>
      <c r="I141" s="92">
        <v>46269</v>
      </c>
      <c r="J141" s="139">
        <f t="shared" ca="1" si="13"/>
        <v>500</v>
      </c>
      <c r="K141" s="115"/>
      <c r="Y141" s="91"/>
      <c r="Z141" s="91"/>
      <c r="AA141" s="91"/>
      <c r="AB141" s="91"/>
      <c r="AC141" s="91"/>
      <c r="AD141" s="91"/>
      <c r="AE141" s="119"/>
      <c r="AF141" s="119"/>
    </row>
    <row r="142" spans="1:32" x14ac:dyDescent="0.25">
      <c r="A142" s="38" t="s">
        <v>413</v>
      </c>
      <c r="B142" s="24" t="s">
        <v>59</v>
      </c>
      <c r="C142" s="101" t="s">
        <v>414</v>
      </c>
      <c r="D142" s="33">
        <v>0.4</v>
      </c>
      <c r="E142" s="51">
        <v>0.1</v>
      </c>
      <c r="F142" s="51">
        <v>0.15</v>
      </c>
      <c r="G142" s="51">
        <v>0.15</v>
      </c>
      <c r="H142" s="39">
        <v>0.3</v>
      </c>
      <c r="I142" s="92">
        <v>46304</v>
      </c>
      <c r="J142" s="139">
        <f t="shared" ca="1" si="13"/>
        <v>535</v>
      </c>
      <c r="K142" s="115"/>
      <c r="Y142" s="91"/>
      <c r="Z142" s="91"/>
      <c r="AA142" s="91"/>
      <c r="AB142" s="91"/>
      <c r="AC142" s="91"/>
      <c r="AD142" s="91"/>
      <c r="AE142" s="119"/>
      <c r="AF142" s="119"/>
    </row>
    <row r="143" spans="1:32" x14ac:dyDescent="0.25">
      <c r="A143" s="38" t="s">
        <v>314</v>
      </c>
      <c r="B143" s="24" t="s">
        <v>59</v>
      </c>
      <c r="C143" s="101" t="s">
        <v>315</v>
      </c>
      <c r="D143" s="33">
        <v>0.35000000000000003</v>
      </c>
      <c r="E143" s="51">
        <v>0.1</v>
      </c>
      <c r="F143" s="51">
        <v>0.15</v>
      </c>
      <c r="G143" s="51">
        <v>0.15</v>
      </c>
      <c r="H143" s="39">
        <v>0.3</v>
      </c>
      <c r="I143" s="92">
        <v>46118</v>
      </c>
      <c r="J143" s="139">
        <f t="shared" ca="1" si="13"/>
        <v>349</v>
      </c>
      <c r="K143" s="115"/>
      <c r="Y143" s="91"/>
      <c r="Z143" s="91"/>
      <c r="AA143" s="91"/>
      <c r="AB143" s="91"/>
      <c r="AC143" s="91"/>
      <c r="AD143" s="91"/>
      <c r="AE143" s="119"/>
      <c r="AF143" s="119"/>
    </row>
    <row r="144" spans="1:32" x14ac:dyDescent="0.25">
      <c r="A144" s="38" t="s">
        <v>314</v>
      </c>
      <c r="B144" s="24" t="s">
        <v>59</v>
      </c>
      <c r="C144" s="101" t="s">
        <v>315</v>
      </c>
      <c r="D144" s="33">
        <v>0.35000000000000003</v>
      </c>
      <c r="E144" s="51">
        <v>0.1</v>
      </c>
      <c r="F144" s="51">
        <v>0.15</v>
      </c>
      <c r="G144" s="51">
        <v>0.15</v>
      </c>
      <c r="H144" s="39">
        <v>0.3</v>
      </c>
      <c r="I144" s="92">
        <v>46118</v>
      </c>
      <c r="J144" s="139">
        <f t="shared" ca="1" si="13"/>
        <v>349</v>
      </c>
      <c r="K144" s="115"/>
      <c r="Y144" s="91"/>
      <c r="Z144" s="91"/>
      <c r="AA144" s="91"/>
      <c r="AB144" s="91"/>
      <c r="AC144" s="91"/>
      <c r="AD144" s="91"/>
      <c r="AE144" s="119"/>
      <c r="AF144" s="119"/>
    </row>
    <row r="145" spans="1:32" x14ac:dyDescent="0.25">
      <c r="A145" s="38" t="s">
        <v>329</v>
      </c>
      <c r="B145" s="24" t="s">
        <v>59</v>
      </c>
      <c r="C145" s="101" t="s">
        <v>330</v>
      </c>
      <c r="D145" s="33">
        <v>0.35000000000000003</v>
      </c>
      <c r="E145" s="51">
        <v>0.1</v>
      </c>
      <c r="F145" s="51">
        <v>0.15</v>
      </c>
      <c r="G145" s="51">
        <v>0.15</v>
      </c>
      <c r="H145" s="39">
        <v>0.3</v>
      </c>
      <c r="I145" s="92">
        <v>46167</v>
      </c>
      <c r="J145" s="139">
        <f t="shared" ca="1" si="13"/>
        <v>398</v>
      </c>
      <c r="K145" s="115"/>
      <c r="Y145" s="91"/>
      <c r="Z145" s="91"/>
      <c r="AA145" s="91"/>
      <c r="AB145" s="91"/>
      <c r="AC145" s="91"/>
      <c r="AD145" s="91"/>
      <c r="AE145" s="119"/>
      <c r="AF145" s="119"/>
    </row>
    <row r="146" spans="1:32" x14ac:dyDescent="0.25">
      <c r="A146" s="38" t="s">
        <v>321</v>
      </c>
      <c r="B146" s="24" t="s">
        <v>59</v>
      </c>
      <c r="C146" s="101" t="s">
        <v>316</v>
      </c>
      <c r="D146" s="33">
        <v>0.35000000000000003</v>
      </c>
      <c r="E146" s="51">
        <v>0.1</v>
      </c>
      <c r="F146" s="51">
        <v>0.15</v>
      </c>
      <c r="G146" s="51">
        <v>0.15</v>
      </c>
      <c r="H146" s="39">
        <v>0.3</v>
      </c>
      <c r="I146" s="92">
        <v>46118</v>
      </c>
      <c r="J146" s="139">
        <f t="shared" ca="1" si="13"/>
        <v>349</v>
      </c>
      <c r="K146" s="115"/>
      <c r="Y146" s="91"/>
      <c r="Z146" s="91"/>
      <c r="AA146" s="91"/>
      <c r="AB146" s="91"/>
      <c r="AC146" s="91"/>
      <c r="AD146" s="91"/>
      <c r="AE146" s="119"/>
      <c r="AF146" s="119"/>
    </row>
    <row r="147" spans="1:32" x14ac:dyDescent="0.25">
      <c r="A147" s="38" t="s">
        <v>321</v>
      </c>
      <c r="B147" s="24" t="s">
        <v>59</v>
      </c>
      <c r="C147" s="101" t="s">
        <v>316</v>
      </c>
      <c r="D147" s="33">
        <v>0.35000000000000003</v>
      </c>
      <c r="E147" s="51">
        <v>0.1</v>
      </c>
      <c r="F147" s="51">
        <v>0.15</v>
      </c>
      <c r="G147" s="51">
        <v>0.15</v>
      </c>
      <c r="H147" s="39">
        <v>0.3</v>
      </c>
      <c r="I147" s="92">
        <v>46118</v>
      </c>
      <c r="J147" s="139">
        <f t="shared" ca="1" si="13"/>
        <v>349</v>
      </c>
      <c r="K147" s="115"/>
      <c r="Y147" s="91"/>
      <c r="Z147" s="91"/>
      <c r="AA147" s="91"/>
      <c r="AB147" s="91"/>
      <c r="AC147" s="91"/>
      <c r="AD147" s="91"/>
      <c r="AE147" s="119"/>
      <c r="AF147" s="119"/>
    </row>
    <row r="148" spans="1:32" x14ac:dyDescent="0.25">
      <c r="A148" s="38" t="s">
        <v>306</v>
      </c>
      <c r="B148" s="24" t="s">
        <v>59</v>
      </c>
      <c r="C148" s="101" t="s">
        <v>310</v>
      </c>
      <c r="D148" s="33">
        <v>0.45</v>
      </c>
      <c r="E148" s="51">
        <v>0.1</v>
      </c>
      <c r="F148" s="51">
        <v>0.15</v>
      </c>
      <c r="G148" s="51">
        <v>0.15</v>
      </c>
      <c r="H148" s="39">
        <v>0.3</v>
      </c>
      <c r="I148" s="92">
        <v>46818</v>
      </c>
      <c r="J148" s="139">
        <f t="shared" ca="1" si="13"/>
        <v>1049</v>
      </c>
      <c r="K148" s="115"/>
      <c r="Y148" s="91"/>
      <c r="Z148" s="91"/>
      <c r="AA148" s="91"/>
      <c r="AB148" s="91"/>
      <c r="AC148" s="91"/>
      <c r="AD148" s="91"/>
      <c r="AE148" s="119"/>
      <c r="AF148" s="119"/>
    </row>
    <row r="149" spans="1:32" x14ac:dyDescent="0.25">
      <c r="A149" s="38" t="s">
        <v>363</v>
      </c>
      <c r="B149" s="24" t="s">
        <v>59</v>
      </c>
      <c r="C149" s="101" t="s">
        <v>375</v>
      </c>
      <c r="D149" s="33">
        <v>0.45</v>
      </c>
      <c r="E149" s="51">
        <v>0.1</v>
      </c>
      <c r="F149" s="51">
        <v>0.15</v>
      </c>
      <c r="G149" s="51">
        <v>0.15</v>
      </c>
      <c r="H149" s="39">
        <v>0.3</v>
      </c>
      <c r="I149" s="92">
        <v>46939</v>
      </c>
      <c r="J149" s="139">
        <f t="shared" ca="1" si="13"/>
        <v>1170</v>
      </c>
      <c r="K149" s="115"/>
      <c r="Y149" s="91"/>
      <c r="Z149" s="91"/>
      <c r="AA149" s="91"/>
      <c r="AB149" s="91"/>
      <c r="AC149" s="91"/>
      <c r="AD149" s="91"/>
      <c r="AE149" s="119"/>
      <c r="AF149" s="119"/>
    </row>
    <row r="150" spans="1:32" x14ac:dyDescent="0.25">
      <c r="A150" s="38" t="s">
        <v>307</v>
      </c>
      <c r="B150" s="24" t="s">
        <v>59</v>
      </c>
      <c r="C150" s="101" t="s">
        <v>311</v>
      </c>
      <c r="D150" s="33">
        <v>0.35000000000000003</v>
      </c>
      <c r="E150" s="51">
        <v>0.1</v>
      </c>
      <c r="F150" s="51">
        <v>0.15</v>
      </c>
      <c r="G150" s="51">
        <v>0.15</v>
      </c>
      <c r="H150" s="39">
        <v>0.3</v>
      </c>
      <c r="I150" s="92">
        <v>46086</v>
      </c>
      <c r="J150" s="139">
        <f t="shared" ca="1" si="13"/>
        <v>317</v>
      </c>
      <c r="K150" s="115"/>
      <c r="Y150" s="91"/>
      <c r="Z150" s="91"/>
      <c r="AA150" s="91"/>
      <c r="AB150" s="91"/>
      <c r="AC150" s="91"/>
      <c r="AD150" s="91"/>
      <c r="AE150" s="119"/>
      <c r="AF150" s="119"/>
    </row>
    <row r="151" spans="1:32" x14ac:dyDescent="0.25">
      <c r="A151" s="38" t="s">
        <v>415</v>
      </c>
      <c r="B151" s="24" t="s">
        <v>59</v>
      </c>
      <c r="C151" s="101" t="s">
        <v>416</v>
      </c>
      <c r="D151" s="33">
        <v>0.4</v>
      </c>
      <c r="E151" s="51">
        <v>0.1</v>
      </c>
      <c r="F151" s="51">
        <v>0.15</v>
      </c>
      <c r="G151" s="51">
        <v>0.15</v>
      </c>
      <c r="H151" s="39">
        <v>0.3</v>
      </c>
      <c r="I151" s="92">
        <v>46304</v>
      </c>
      <c r="J151" s="139">
        <f t="shared" ref="J151" ca="1" si="14">I151-TODAY()</f>
        <v>535</v>
      </c>
      <c r="K151" s="115"/>
      <c r="Y151" s="91"/>
      <c r="Z151" s="91"/>
      <c r="AA151" s="91"/>
      <c r="AB151" s="91"/>
      <c r="AC151" s="91"/>
      <c r="AD151" s="91"/>
      <c r="AE151" s="119"/>
      <c r="AF151" s="119"/>
    </row>
    <row r="152" spans="1:32" x14ac:dyDescent="0.25">
      <c r="A152" s="38" t="s">
        <v>308</v>
      </c>
      <c r="B152" s="24" t="s">
        <v>59</v>
      </c>
      <c r="C152" s="101" t="s">
        <v>312</v>
      </c>
      <c r="D152" s="33">
        <v>0.35000000000000003</v>
      </c>
      <c r="E152" s="51">
        <v>0.1</v>
      </c>
      <c r="F152" s="51">
        <v>0.15</v>
      </c>
      <c r="G152" s="51">
        <v>0.15</v>
      </c>
      <c r="H152" s="39">
        <v>0.3</v>
      </c>
      <c r="I152" s="92">
        <v>46085</v>
      </c>
      <c r="J152" s="139">
        <f t="shared" ca="1" si="13"/>
        <v>316</v>
      </c>
      <c r="K152" s="115"/>
      <c r="Y152" s="91"/>
      <c r="Z152" s="91"/>
      <c r="AA152" s="91"/>
      <c r="AB152" s="91"/>
      <c r="AC152" s="91"/>
      <c r="AD152" s="91"/>
      <c r="AE152" s="119"/>
      <c r="AF152" s="119"/>
    </row>
    <row r="153" spans="1:32" x14ac:dyDescent="0.25">
      <c r="A153" s="38" t="s">
        <v>322</v>
      </c>
      <c r="B153" s="24" t="s">
        <v>59</v>
      </c>
      <c r="C153" s="101" t="s">
        <v>317</v>
      </c>
      <c r="D153" s="33">
        <v>0.35000000000000003</v>
      </c>
      <c r="E153" s="51">
        <v>0.1</v>
      </c>
      <c r="F153" s="51">
        <v>0.15</v>
      </c>
      <c r="G153" s="51">
        <v>0.15</v>
      </c>
      <c r="H153" s="39">
        <v>0.3</v>
      </c>
      <c r="I153" s="92">
        <v>46106</v>
      </c>
      <c r="J153" s="139">
        <f t="shared" ref="J153:J176" ca="1" si="15">I153-TODAY()</f>
        <v>337</v>
      </c>
      <c r="K153" s="115"/>
      <c r="Y153" s="91"/>
      <c r="Z153" s="91"/>
      <c r="AA153" s="91"/>
      <c r="AB153" s="91"/>
      <c r="AC153" s="91"/>
      <c r="AD153" s="91"/>
      <c r="AE153" s="119"/>
      <c r="AF153" s="119"/>
    </row>
    <row r="154" spans="1:32" x14ac:dyDescent="0.25">
      <c r="A154" s="38" t="s">
        <v>322</v>
      </c>
      <c r="B154" s="24" t="s">
        <v>59</v>
      </c>
      <c r="C154" s="101" t="s">
        <v>317</v>
      </c>
      <c r="D154" s="33">
        <v>0.35000000000000003</v>
      </c>
      <c r="E154" s="51">
        <v>0.1</v>
      </c>
      <c r="F154" s="51">
        <v>0.15</v>
      </c>
      <c r="G154" s="51">
        <v>0.15</v>
      </c>
      <c r="H154" s="39">
        <v>0.3</v>
      </c>
      <c r="I154" s="92">
        <v>46106</v>
      </c>
      <c r="J154" s="139">
        <f t="shared" ca="1" si="15"/>
        <v>337</v>
      </c>
      <c r="K154" s="115"/>
      <c r="Y154" s="91"/>
      <c r="Z154" s="91"/>
      <c r="AA154" s="91"/>
      <c r="AB154" s="91"/>
      <c r="AC154" s="91"/>
      <c r="AD154" s="91"/>
      <c r="AE154" s="119"/>
      <c r="AF154" s="119"/>
    </row>
    <row r="155" spans="1:32" x14ac:dyDescent="0.25">
      <c r="A155" s="38" t="s">
        <v>309</v>
      </c>
      <c r="B155" s="24" t="s">
        <v>59</v>
      </c>
      <c r="C155" s="101" t="s">
        <v>313</v>
      </c>
      <c r="D155" s="33">
        <v>0.35000000000000003</v>
      </c>
      <c r="E155" s="51">
        <v>0.1</v>
      </c>
      <c r="F155" s="51">
        <v>0.15</v>
      </c>
      <c r="G155" s="51">
        <v>0.15</v>
      </c>
      <c r="H155" s="39">
        <v>0.3</v>
      </c>
      <c r="I155" s="92">
        <v>46085</v>
      </c>
      <c r="J155" s="139">
        <f t="shared" ca="1" si="15"/>
        <v>316</v>
      </c>
      <c r="K155" s="115"/>
      <c r="Y155" s="91"/>
      <c r="Z155" s="91"/>
      <c r="AA155" s="91"/>
      <c r="AB155" s="91"/>
      <c r="AC155" s="91"/>
      <c r="AD155" s="91"/>
      <c r="AE155" s="119"/>
      <c r="AF155" s="119"/>
    </row>
    <row r="156" spans="1:32" x14ac:dyDescent="0.25">
      <c r="A156" s="38" t="s">
        <v>323</v>
      </c>
      <c r="B156" s="24" t="s">
        <v>59</v>
      </c>
      <c r="C156" s="101" t="s">
        <v>318</v>
      </c>
      <c r="D156" s="33">
        <v>0.35000000000000003</v>
      </c>
      <c r="E156" s="51">
        <v>0.1</v>
      </c>
      <c r="F156" s="51">
        <v>0.15</v>
      </c>
      <c r="G156" s="51">
        <v>0.15</v>
      </c>
      <c r="H156" s="39">
        <v>0.3</v>
      </c>
      <c r="I156" s="92">
        <v>46106</v>
      </c>
      <c r="J156" s="139">
        <f t="shared" ca="1" si="15"/>
        <v>337</v>
      </c>
      <c r="K156" s="115"/>
      <c r="Y156" s="91"/>
      <c r="Z156" s="91"/>
      <c r="AA156" s="91"/>
      <c r="AB156" s="91"/>
      <c r="AC156" s="91"/>
      <c r="AD156" s="91"/>
      <c r="AE156" s="119"/>
      <c r="AF156" s="119"/>
    </row>
    <row r="157" spans="1:32" x14ac:dyDescent="0.25">
      <c r="A157" s="38" t="s">
        <v>323</v>
      </c>
      <c r="B157" s="24" t="s">
        <v>59</v>
      </c>
      <c r="C157" s="101" t="s">
        <v>318</v>
      </c>
      <c r="D157" s="33">
        <v>0.35000000000000003</v>
      </c>
      <c r="E157" s="51">
        <v>0.1</v>
      </c>
      <c r="F157" s="51">
        <v>0.15</v>
      </c>
      <c r="G157" s="51">
        <v>0.15</v>
      </c>
      <c r="H157" s="39">
        <v>0.3</v>
      </c>
      <c r="I157" s="92">
        <v>46106</v>
      </c>
      <c r="J157" s="139">
        <f t="shared" ca="1" si="15"/>
        <v>337</v>
      </c>
      <c r="K157" s="115"/>
      <c r="Y157" s="91"/>
      <c r="Z157" s="91"/>
      <c r="AA157" s="91"/>
      <c r="AB157" s="91"/>
      <c r="AC157" s="91"/>
      <c r="AD157" s="91"/>
      <c r="AE157" s="119"/>
      <c r="AF157" s="119"/>
    </row>
    <row r="158" spans="1:32" x14ac:dyDescent="0.25">
      <c r="A158" s="38" t="s">
        <v>324</v>
      </c>
      <c r="B158" s="24" t="s">
        <v>59</v>
      </c>
      <c r="C158" s="101" t="s">
        <v>319</v>
      </c>
      <c r="D158" s="33">
        <v>0.45</v>
      </c>
      <c r="E158" s="51">
        <v>0.1</v>
      </c>
      <c r="F158" s="51">
        <v>0.15</v>
      </c>
      <c r="G158" s="51">
        <v>0.15</v>
      </c>
      <c r="H158" s="39">
        <v>0.3</v>
      </c>
      <c r="I158" s="92">
        <v>46839</v>
      </c>
      <c r="J158" s="139">
        <f t="shared" ca="1" si="15"/>
        <v>1070</v>
      </c>
      <c r="K158" s="115"/>
      <c r="Y158" s="91"/>
      <c r="Z158" s="91"/>
      <c r="AA158" s="91"/>
      <c r="AB158" s="91"/>
      <c r="AC158" s="91"/>
      <c r="AD158" s="91"/>
      <c r="AE158" s="119"/>
      <c r="AF158" s="119"/>
    </row>
    <row r="159" spans="1:32" x14ac:dyDescent="0.25">
      <c r="A159" s="38" t="s">
        <v>324</v>
      </c>
      <c r="B159" s="24" t="s">
        <v>59</v>
      </c>
      <c r="C159" s="101" t="s">
        <v>319</v>
      </c>
      <c r="D159" s="33">
        <v>0.45</v>
      </c>
      <c r="E159" s="51">
        <v>0.1</v>
      </c>
      <c r="F159" s="51">
        <v>0.15</v>
      </c>
      <c r="G159" s="51">
        <v>0.15</v>
      </c>
      <c r="H159" s="39">
        <v>0.3</v>
      </c>
      <c r="I159" s="92">
        <v>46839</v>
      </c>
      <c r="J159" s="139">
        <f t="shared" ca="1" si="15"/>
        <v>1070</v>
      </c>
      <c r="K159" s="115"/>
      <c r="Y159" s="91"/>
      <c r="Z159" s="91"/>
      <c r="AA159" s="91"/>
      <c r="AB159" s="91"/>
      <c r="AC159" s="91"/>
      <c r="AD159" s="91"/>
      <c r="AE159" s="119"/>
      <c r="AF159" s="119"/>
    </row>
    <row r="160" spans="1:32" x14ac:dyDescent="0.25">
      <c r="A160" s="38" t="s">
        <v>325</v>
      </c>
      <c r="B160" s="24" t="s">
        <v>59</v>
      </c>
      <c r="C160" s="101" t="s">
        <v>320</v>
      </c>
      <c r="D160" s="33">
        <v>0.45</v>
      </c>
      <c r="E160" s="51">
        <v>0.1</v>
      </c>
      <c r="F160" s="51">
        <v>0.15</v>
      </c>
      <c r="G160" s="51">
        <v>0.15</v>
      </c>
      <c r="H160" s="39">
        <v>0.3</v>
      </c>
      <c r="I160" s="92">
        <v>46848</v>
      </c>
      <c r="J160" s="139">
        <f t="shared" ca="1" si="15"/>
        <v>1079</v>
      </c>
      <c r="K160" s="115"/>
      <c r="Y160" s="91"/>
      <c r="Z160" s="91"/>
      <c r="AA160" s="91"/>
      <c r="AB160" s="91"/>
      <c r="AC160" s="91"/>
      <c r="AD160" s="91"/>
      <c r="AE160" s="119"/>
      <c r="AF160" s="119"/>
    </row>
    <row r="161" spans="1:32" x14ac:dyDescent="0.25">
      <c r="A161" s="38" t="s">
        <v>325</v>
      </c>
      <c r="B161" s="24" t="s">
        <v>59</v>
      </c>
      <c r="C161" s="101" t="s">
        <v>320</v>
      </c>
      <c r="D161" s="33">
        <v>0.45</v>
      </c>
      <c r="E161" s="51">
        <v>0.1</v>
      </c>
      <c r="F161" s="51">
        <v>0.15</v>
      </c>
      <c r="G161" s="51">
        <v>0.15</v>
      </c>
      <c r="H161" s="39">
        <v>0.3</v>
      </c>
      <c r="I161" s="92">
        <v>46848</v>
      </c>
      <c r="J161" s="139">
        <f t="shared" ca="1" si="15"/>
        <v>1079</v>
      </c>
      <c r="K161" s="115"/>
      <c r="Y161" s="91"/>
      <c r="Z161" s="91"/>
      <c r="AA161" s="91"/>
      <c r="AB161" s="91"/>
      <c r="AC161" s="91"/>
      <c r="AD161" s="91"/>
      <c r="AE161" s="119"/>
      <c r="AF161" s="119"/>
    </row>
    <row r="162" spans="1:32" x14ac:dyDescent="0.25">
      <c r="A162" s="38" t="s">
        <v>331</v>
      </c>
      <c r="B162" s="24" t="s">
        <v>59</v>
      </c>
      <c r="C162" s="101" t="s">
        <v>332</v>
      </c>
      <c r="D162" s="33">
        <v>0.35000000000000003</v>
      </c>
      <c r="E162" s="51">
        <v>0.1</v>
      </c>
      <c r="F162" s="51">
        <v>0.15</v>
      </c>
      <c r="G162" s="51">
        <v>0.15</v>
      </c>
      <c r="H162" s="39">
        <v>0.3</v>
      </c>
      <c r="I162" s="92">
        <v>46135</v>
      </c>
      <c r="J162" s="139">
        <f t="shared" ca="1" si="15"/>
        <v>366</v>
      </c>
      <c r="K162" s="115"/>
      <c r="Y162" s="91"/>
      <c r="Z162" s="91"/>
      <c r="AA162" s="91"/>
      <c r="AB162" s="91"/>
      <c r="AC162" s="91"/>
      <c r="AD162" s="91"/>
      <c r="AE162" s="119"/>
      <c r="AF162" s="119"/>
    </row>
    <row r="163" spans="1:32" x14ac:dyDescent="0.25">
      <c r="A163" s="38" t="s">
        <v>333</v>
      </c>
      <c r="B163" s="24" t="s">
        <v>59</v>
      </c>
      <c r="C163" s="101" t="s">
        <v>334</v>
      </c>
      <c r="D163" s="33">
        <v>0.45</v>
      </c>
      <c r="E163" s="51">
        <v>0.1</v>
      </c>
      <c r="F163" s="51">
        <v>0.15</v>
      </c>
      <c r="G163" s="51">
        <v>0.15</v>
      </c>
      <c r="H163" s="39">
        <v>0.3</v>
      </c>
      <c r="I163" s="92">
        <v>46883</v>
      </c>
      <c r="J163" s="139">
        <f t="shared" ca="1" si="15"/>
        <v>1114</v>
      </c>
      <c r="K163" s="115"/>
      <c r="Y163" s="91"/>
      <c r="Z163" s="91"/>
      <c r="AA163" s="91"/>
      <c r="AB163" s="91"/>
      <c r="AC163" s="91"/>
      <c r="AD163" s="91"/>
      <c r="AE163" s="119"/>
      <c r="AF163" s="119"/>
    </row>
    <row r="164" spans="1:32" x14ac:dyDescent="0.25">
      <c r="A164" s="38" t="s">
        <v>335</v>
      </c>
      <c r="B164" s="24" t="s">
        <v>59</v>
      </c>
      <c r="C164" s="101" t="s">
        <v>336</v>
      </c>
      <c r="D164" s="33">
        <v>0.35000000000000003</v>
      </c>
      <c r="E164" s="51">
        <v>0.1</v>
      </c>
      <c r="F164" s="51">
        <v>0.15</v>
      </c>
      <c r="G164" s="51">
        <v>0.15</v>
      </c>
      <c r="H164" s="39">
        <v>0.3</v>
      </c>
      <c r="I164" s="92">
        <v>46134</v>
      </c>
      <c r="J164" s="139">
        <f t="shared" ca="1" si="15"/>
        <v>365</v>
      </c>
      <c r="K164" s="115"/>
      <c r="Y164" s="91"/>
      <c r="Z164" s="91"/>
      <c r="AA164" s="91"/>
      <c r="AB164" s="91"/>
      <c r="AC164" s="91"/>
      <c r="AD164" s="91"/>
      <c r="AE164" s="119"/>
      <c r="AF164" s="119"/>
    </row>
    <row r="165" spans="1:32" x14ac:dyDescent="0.25">
      <c r="A165" s="38" t="s">
        <v>337</v>
      </c>
      <c r="B165" s="24" t="s">
        <v>59</v>
      </c>
      <c r="C165" s="101" t="s">
        <v>338</v>
      </c>
      <c r="D165" s="33">
        <v>0.35000000000000003</v>
      </c>
      <c r="E165" s="51">
        <v>0.1</v>
      </c>
      <c r="F165" s="51">
        <v>0.15</v>
      </c>
      <c r="G165" s="51">
        <v>0.15</v>
      </c>
      <c r="H165" s="39">
        <v>0.3</v>
      </c>
      <c r="I165" s="92">
        <v>46139</v>
      </c>
      <c r="J165" s="139">
        <f t="shared" ca="1" si="15"/>
        <v>370</v>
      </c>
      <c r="K165" s="115"/>
      <c r="Y165" s="91"/>
      <c r="Z165" s="91"/>
      <c r="AA165" s="91"/>
      <c r="AB165" s="91"/>
      <c r="AC165" s="91"/>
      <c r="AD165" s="91"/>
      <c r="AE165" s="119"/>
      <c r="AF165" s="119"/>
    </row>
    <row r="166" spans="1:32" x14ac:dyDescent="0.25">
      <c r="A166" s="38" t="s">
        <v>339</v>
      </c>
      <c r="B166" s="24" t="s">
        <v>59</v>
      </c>
      <c r="C166" s="101" t="s">
        <v>340</v>
      </c>
      <c r="D166" s="33">
        <v>0.35000000000000003</v>
      </c>
      <c r="E166" s="51">
        <v>0.1</v>
      </c>
      <c r="F166" s="51">
        <v>0.15</v>
      </c>
      <c r="G166" s="51">
        <v>0.15</v>
      </c>
      <c r="H166" s="39">
        <v>0.3</v>
      </c>
      <c r="I166" s="92">
        <v>46148</v>
      </c>
      <c r="J166" s="139">
        <f t="shared" ca="1" si="15"/>
        <v>379</v>
      </c>
      <c r="K166" s="115"/>
      <c r="Y166" s="91"/>
      <c r="Z166" s="91"/>
      <c r="AA166" s="91"/>
      <c r="AB166" s="91"/>
      <c r="AC166" s="91"/>
      <c r="AD166" s="91"/>
      <c r="AE166" s="119"/>
      <c r="AF166" s="119"/>
    </row>
    <row r="167" spans="1:32" x14ac:dyDescent="0.25">
      <c r="A167" s="38" t="s">
        <v>364</v>
      </c>
      <c r="B167" s="24" t="s">
        <v>59</v>
      </c>
      <c r="C167" s="101" t="s">
        <v>376</v>
      </c>
      <c r="D167" s="33">
        <v>0.35000000000000003</v>
      </c>
      <c r="E167" s="51">
        <v>0.1</v>
      </c>
      <c r="F167" s="51">
        <v>0.15</v>
      </c>
      <c r="G167" s="51">
        <v>0.15</v>
      </c>
      <c r="H167" s="39">
        <v>0.3</v>
      </c>
      <c r="I167" s="92">
        <v>46226</v>
      </c>
      <c r="J167" s="139">
        <f t="shared" ca="1" si="15"/>
        <v>457</v>
      </c>
      <c r="K167" s="115"/>
      <c r="Y167" s="91"/>
      <c r="Z167" s="91"/>
      <c r="AA167" s="91"/>
      <c r="AB167" s="91"/>
      <c r="AC167" s="91"/>
      <c r="AD167" s="91"/>
      <c r="AE167" s="119"/>
      <c r="AF167" s="119"/>
    </row>
    <row r="168" spans="1:32" x14ac:dyDescent="0.25">
      <c r="A168" s="38" t="s">
        <v>341</v>
      </c>
      <c r="B168" s="24" t="s">
        <v>59</v>
      </c>
      <c r="C168" s="101" t="s">
        <v>342</v>
      </c>
      <c r="D168" s="33">
        <v>0.35000000000000003</v>
      </c>
      <c r="E168" s="51">
        <v>0.1</v>
      </c>
      <c r="F168" s="51">
        <v>0.15</v>
      </c>
      <c r="G168" s="51">
        <v>0.15</v>
      </c>
      <c r="H168" s="39">
        <v>0.3</v>
      </c>
      <c r="I168" s="92">
        <v>46177</v>
      </c>
      <c r="J168" s="139">
        <f t="shared" ca="1" si="15"/>
        <v>408</v>
      </c>
      <c r="K168" s="115"/>
      <c r="Y168" s="91"/>
      <c r="Z168" s="91"/>
      <c r="AA168" s="91"/>
      <c r="AB168" s="91"/>
      <c r="AC168" s="91"/>
      <c r="AD168" s="91"/>
      <c r="AE168" s="119"/>
      <c r="AF168" s="119"/>
    </row>
    <row r="169" spans="1:32" x14ac:dyDescent="0.25">
      <c r="A169" s="38" t="s">
        <v>343</v>
      </c>
      <c r="B169" s="24" t="s">
        <v>59</v>
      </c>
      <c r="C169" s="101" t="s">
        <v>344</v>
      </c>
      <c r="D169" s="33">
        <v>0.35000000000000003</v>
      </c>
      <c r="E169" s="51">
        <v>0.1</v>
      </c>
      <c r="F169" s="51">
        <v>0.15</v>
      </c>
      <c r="G169" s="51">
        <v>0.15</v>
      </c>
      <c r="H169" s="39">
        <v>0.3</v>
      </c>
      <c r="I169" s="92">
        <v>46167</v>
      </c>
      <c r="J169" s="139">
        <f t="shared" ca="1" si="15"/>
        <v>398</v>
      </c>
      <c r="K169" s="115"/>
      <c r="Y169" s="91"/>
      <c r="Z169" s="91"/>
      <c r="AA169" s="91"/>
      <c r="AB169" s="91"/>
      <c r="AC169" s="91"/>
      <c r="AD169" s="91"/>
      <c r="AE169" s="119"/>
      <c r="AF169" s="119"/>
    </row>
    <row r="170" spans="1:32" x14ac:dyDescent="0.25">
      <c r="A170" s="38" t="s">
        <v>345</v>
      </c>
      <c r="B170" s="24" t="s">
        <v>59</v>
      </c>
      <c r="C170" s="101" t="s">
        <v>346</v>
      </c>
      <c r="D170" s="33">
        <v>0.35000000000000003</v>
      </c>
      <c r="E170" s="51">
        <v>0.1</v>
      </c>
      <c r="F170" s="51">
        <v>0.15</v>
      </c>
      <c r="G170" s="51">
        <v>0.15</v>
      </c>
      <c r="H170" s="39">
        <v>0.3</v>
      </c>
      <c r="I170" s="92">
        <v>46176</v>
      </c>
      <c r="J170" s="139">
        <f t="shared" ca="1" si="15"/>
        <v>407</v>
      </c>
      <c r="K170" s="115"/>
      <c r="Y170" s="91"/>
      <c r="Z170" s="91"/>
      <c r="AA170" s="91"/>
      <c r="AB170" s="91"/>
      <c r="AC170" s="91"/>
      <c r="AD170" s="91"/>
      <c r="AE170" s="119"/>
      <c r="AF170" s="119"/>
    </row>
    <row r="171" spans="1:32" x14ac:dyDescent="0.25">
      <c r="A171" s="38" t="s">
        <v>347</v>
      </c>
      <c r="B171" s="24" t="s">
        <v>59</v>
      </c>
      <c r="C171" s="101" t="s">
        <v>348</v>
      </c>
      <c r="D171" s="33">
        <v>0.45</v>
      </c>
      <c r="E171" s="51">
        <v>0.1</v>
      </c>
      <c r="F171" s="51">
        <v>0.15</v>
      </c>
      <c r="G171" s="51">
        <v>0.15</v>
      </c>
      <c r="H171" s="39">
        <v>0.3</v>
      </c>
      <c r="I171" s="92">
        <v>46896</v>
      </c>
      <c r="J171" s="139">
        <f t="shared" ca="1" si="15"/>
        <v>1127</v>
      </c>
      <c r="K171" s="115"/>
      <c r="Y171" s="91"/>
      <c r="Z171" s="91"/>
      <c r="AA171" s="91"/>
      <c r="AB171" s="91"/>
      <c r="AC171" s="91"/>
      <c r="AD171" s="91"/>
      <c r="AE171" s="119"/>
      <c r="AF171" s="119"/>
    </row>
    <row r="172" spans="1:32" x14ac:dyDescent="0.25">
      <c r="A172" s="38" t="s">
        <v>349</v>
      </c>
      <c r="B172" s="24" t="s">
        <v>59</v>
      </c>
      <c r="C172" s="101" t="s">
        <v>350</v>
      </c>
      <c r="D172" s="33">
        <v>0.45</v>
      </c>
      <c r="E172" s="51">
        <v>0.1</v>
      </c>
      <c r="F172" s="51">
        <v>0.15</v>
      </c>
      <c r="G172" s="51">
        <v>0.15</v>
      </c>
      <c r="H172" s="39">
        <v>0.3</v>
      </c>
      <c r="I172" s="92">
        <v>46906</v>
      </c>
      <c r="J172" s="139">
        <f t="shared" ca="1" si="15"/>
        <v>1137</v>
      </c>
      <c r="K172" s="115"/>
      <c r="Y172" s="91"/>
      <c r="Z172" s="91"/>
      <c r="AA172" s="91"/>
      <c r="AB172" s="91"/>
      <c r="AC172" s="91"/>
      <c r="AD172" s="91"/>
      <c r="AE172" s="119"/>
      <c r="AF172" s="119"/>
    </row>
    <row r="173" spans="1:32" x14ac:dyDescent="0.25">
      <c r="A173" s="38" t="s">
        <v>351</v>
      </c>
      <c r="B173" s="24" t="s">
        <v>59</v>
      </c>
      <c r="C173" s="101" t="s">
        <v>352</v>
      </c>
      <c r="D173" s="33">
        <v>0.35000000000000003</v>
      </c>
      <c r="E173" s="51">
        <v>0.1</v>
      </c>
      <c r="F173" s="51">
        <v>0.15</v>
      </c>
      <c r="G173" s="51">
        <v>0.15</v>
      </c>
      <c r="H173" s="39">
        <v>0.3</v>
      </c>
      <c r="I173" s="92">
        <v>46170</v>
      </c>
      <c r="J173" s="139">
        <f t="shared" ca="1" si="15"/>
        <v>401</v>
      </c>
      <c r="K173" s="115"/>
      <c r="Y173" s="91"/>
      <c r="Z173" s="91"/>
      <c r="AA173" s="91"/>
      <c r="AB173" s="91"/>
      <c r="AC173" s="91"/>
      <c r="AD173" s="91"/>
      <c r="AE173" s="119"/>
      <c r="AF173" s="119"/>
    </row>
    <row r="174" spans="1:32" x14ac:dyDescent="0.25">
      <c r="A174" s="38" t="s">
        <v>365</v>
      </c>
      <c r="B174" s="24" t="s">
        <v>59</v>
      </c>
      <c r="C174" s="101" t="s">
        <v>377</v>
      </c>
      <c r="D174" s="33">
        <v>0.35000000000000003</v>
      </c>
      <c r="E174" s="51">
        <v>0.1</v>
      </c>
      <c r="F174" s="51">
        <v>0.15</v>
      </c>
      <c r="G174" s="51">
        <v>0.15</v>
      </c>
      <c r="H174" s="39">
        <v>0.3</v>
      </c>
      <c r="I174" s="92">
        <v>46197</v>
      </c>
      <c r="J174" s="139">
        <f t="shared" ca="1" si="15"/>
        <v>428</v>
      </c>
      <c r="K174" s="115"/>
      <c r="Y174" s="91"/>
      <c r="Z174" s="91"/>
      <c r="AA174" s="91"/>
      <c r="AB174" s="91"/>
      <c r="AC174" s="91"/>
      <c r="AD174" s="91"/>
      <c r="AE174" s="119"/>
      <c r="AF174" s="119"/>
    </row>
    <row r="175" spans="1:32" x14ac:dyDescent="0.25">
      <c r="A175" s="38" t="s">
        <v>366</v>
      </c>
      <c r="B175" s="24" t="s">
        <v>59</v>
      </c>
      <c r="C175" s="101" t="s">
        <v>378</v>
      </c>
      <c r="D175" s="33">
        <v>0.35000000000000003</v>
      </c>
      <c r="E175" s="51">
        <v>0.1</v>
      </c>
      <c r="F175" s="51">
        <v>0.15</v>
      </c>
      <c r="G175" s="51">
        <v>0.15</v>
      </c>
      <c r="H175" s="39">
        <v>0.3</v>
      </c>
      <c r="I175" s="92">
        <v>46198</v>
      </c>
      <c r="J175" s="139">
        <f t="shared" ca="1" si="15"/>
        <v>429</v>
      </c>
      <c r="K175" s="115"/>
      <c r="Y175" s="91"/>
      <c r="Z175" s="91"/>
      <c r="AA175" s="91"/>
      <c r="AB175" s="91"/>
      <c r="AC175" s="91"/>
      <c r="AD175" s="91"/>
      <c r="AE175" s="119"/>
      <c r="AF175" s="119"/>
    </row>
    <row r="176" spans="1:32" x14ac:dyDescent="0.25">
      <c r="A176" s="38" t="s">
        <v>367</v>
      </c>
      <c r="B176" s="24" t="s">
        <v>59</v>
      </c>
      <c r="C176" s="101" t="s">
        <v>379</v>
      </c>
      <c r="D176" s="33">
        <v>0.45</v>
      </c>
      <c r="E176" s="51">
        <v>0.1</v>
      </c>
      <c r="F176" s="51">
        <v>0.15</v>
      </c>
      <c r="G176" s="51">
        <v>0.15</v>
      </c>
      <c r="H176" s="39">
        <v>0.3</v>
      </c>
      <c r="I176" s="92">
        <v>46926</v>
      </c>
      <c r="J176" s="139">
        <f t="shared" ca="1" si="15"/>
        <v>1157</v>
      </c>
      <c r="K176" s="115"/>
      <c r="Y176" s="91"/>
      <c r="Z176" s="91"/>
      <c r="AA176" s="91"/>
      <c r="AB176" s="91"/>
      <c r="AC176" s="91"/>
      <c r="AD176" s="91"/>
      <c r="AE176" s="119"/>
      <c r="AF176" s="119"/>
    </row>
    <row r="177" spans="1:32" x14ac:dyDescent="0.25">
      <c r="A177" s="38" t="s">
        <v>368</v>
      </c>
      <c r="B177" s="24" t="s">
        <v>59</v>
      </c>
      <c r="C177" s="101" t="s">
        <v>380</v>
      </c>
      <c r="D177" s="33">
        <v>0.5</v>
      </c>
      <c r="E177" s="51">
        <v>0.1</v>
      </c>
      <c r="F177" s="51">
        <v>0.15</v>
      </c>
      <c r="G177" s="51">
        <v>0.15</v>
      </c>
      <c r="H177" s="39">
        <v>0.3</v>
      </c>
      <c r="I177" s="92">
        <v>46958</v>
      </c>
      <c r="J177" s="139">
        <f t="shared" ref="J177:J211" ca="1" si="16">I177-TODAY()</f>
        <v>1189</v>
      </c>
      <c r="K177" s="115"/>
      <c r="Y177" s="91"/>
      <c r="Z177" s="91"/>
      <c r="AA177" s="91"/>
      <c r="AB177" s="91"/>
      <c r="AC177" s="91"/>
      <c r="AD177" s="91"/>
      <c r="AE177" s="119"/>
      <c r="AF177" s="119"/>
    </row>
    <row r="178" spans="1:32" x14ac:dyDescent="0.25">
      <c r="A178" s="38" t="s">
        <v>369</v>
      </c>
      <c r="B178" s="24" t="s">
        <v>59</v>
      </c>
      <c r="C178" s="101" t="s">
        <v>381</v>
      </c>
      <c r="D178" s="33">
        <v>0.35000000000000003</v>
      </c>
      <c r="E178" s="51">
        <v>0.1</v>
      </c>
      <c r="F178" s="51">
        <v>0.15</v>
      </c>
      <c r="G178" s="51">
        <v>0.15</v>
      </c>
      <c r="H178" s="39">
        <v>0.3</v>
      </c>
      <c r="I178" s="92">
        <v>46223</v>
      </c>
      <c r="J178" s="139">
        <f t="shared" ca="1" si="16"/>
        <v>454</v>
      </c>
      <c r="K178" s="115"/>
      <c r="Y178" s="91"/>
      <c r="Z178" s="91"/>
      <c r="AA178" s="91"/>
      <c r="AB178" s="91"/>
      <c r="AC178" s="91"/>
      <c r="AD178" s="91"/>
      <c r="AE178" s="119"/>
      <c r="AF178" s="119"/>
    </row>
    <row r="179" spans="1:32" x14ac:dyDescent="0.25">
      <c r="A179" s="38" t="s">
        <v>370</v>
      </c>
      <c r="B179" s="24" t="s">
        <v>59</v>
      </c>
      <c r="C179" s="101" t="s">
        <v>382</v>
      </c>
      <c r="D179" s="33">
        <v>0.4</v>
      </c>
      <c r="E179" s="51">
        <v>0.1</v>
      </c>
      <c r="F179" s="51">
        <v>0.15</v>
      </c>
      <c r="G179" s="51">
        <v>0.15</v>
      </c>
      <c r="H179" s="39">
        <v>0.3</v>
      </c>
      <c r="I179" s="92">
        <v>46240</v>
      </c>
      <c r="J179" s="139">
        <f t="shared" ca="1" si="16"/>
        <v>471</v>
      </c>
      <c r="K179" s="115"/>
      <c r="Y179" s="91"/>
      <c r="Z179" s="91"/>
      <c r="AA179" s="91"/>
      <c r="AB179" s="91"/>
      <c r="AC179" s="91"/>
      <c r="AD179" s="91"/>
      <c r="AE179" s="119"/>
      <c r="AF179" s="119"/>
    </row>
    <row r="180" spans="1:32" x14ac:dyDescent="0.25">
      <c r="A180" s="38" t="s">
        <v>371</v>
      </c>
      <c r="B180" s="24" t="s">
        <v>59</v>
      </c>
      <c r="C180" s="101" t="s">
        <v>383</v>
      </c>
      <c r="D180" s="33">
        <v>0.5</v>
      </c>
      <c r="E180" s="51">
        <v>0.1</v>
      </c>
      <c r="F180" s="51">
        <v>0.15</v>
      </c>
      <c r="G180" s="51">
        <v>0.15</v>
      </c>
      <c r="H180" s="39">
        <v>0.3</v>
      </c>
      <c r="I180" s="92">
        <v>46968</v>
      </c>
      <c r="J180" s="139">
        <f t="shared" ca="1" si="16"/>
        <v>1199</v>
      </c>
      <c r="K180" s="115"/>
      <c r="Y180" s="91"/>
      <c r="Z180" s="91"/>
      <c r="AA180" s="91"/>
      <c r="AB180" s="91"/>
      <c r="AC180" s="91"/>
      <c r="AD180" s="91"/>
      <c r="AE180" s="119"/>
      <c r="AF180" s="119"/>
    </row>
    <row r="181" spans="1:32" x14ac:dyDescent="0.25">
      <c r="A181" s="38" t="s">
        <v>372</v>
      </c>
      <c r="B181" s="24" t="s">
        <v>59</v>
      </c>
      <c r="C181" s="101" t="s">
        <v>384</v>
      </c>
      <c r="D181" s="33">
        <v>0.4</v>
      </c>
      <c r="E181" s="51">
        <v>0.1</v>
      </c>
      <c r="F181" s="51">
        <v>0.15</v>
      </c>
      <c r="G181" s="51">
        <v>0.15</v>
      </c>
      <c r="H181" s="39">
        <v>0.3</v>
      </c>
      <c r="I181" s="92">
        <v>46239</v>
      </c>
      <c r="J181" s="139">
        <f t="shared" ca="1" si="16"/>
        <v>470</v>
      </c>
      <c r="K181" s="115"/>
      <c r="Y181" s="91"/>
      <c r="Z181" s="91"/>
      <c r="AA181" s="91"/>
      <c r="AB181" s="91"/>
      <c r="AC181" s="91"/>
      <c r="AD181" s="91"/>
      <c r="AE181" s="119"/>
      <c r="AF181" s="119"/>
    </row>
    <row r="182" spans="1:32" x14ac:dyDescent="0.25">
      <c r="A182" s="38" t="s">
        <v>389</v>
      </c>
      <c r="B182" s="24" t="s">
        <v>59</v>
      </c>
      <c r="C182" s="101" t="s">
        <v>400</v>
      </c>
      <c r="D182" s="33">
        <v>0.4</v>
      </c>
      <c r="E182" s="51">
        <v>0.1</v>
      </c>
      <c r="F182" s="51">
        <v>0.15</v>
      </c>
      <c r="G182" s="51">
        <v>0.15</v>
      </c>
      <c r="H182" s="39">
        <v>0.3</v>
      </c>
      <c r="I182" s="92">
        <v>46258</v>
      </c>
      <c r="J182" s="139">
        <f t="shared" ca="1" si="16"/>
        <v>489</v>
      </c>
      <c r="K182" s="115"/>
      <c r="Y182" s="91"/>
      <c r="Z182" s="91"/>
      <c r="AA182" s="91"/>
      <c r="AB182" s="91"/>
      <c r="AC182" s="91"/>
      <c r="AD182" s="91"/>
      <c r="AE182" s="119"/>
      <c r="AF182" s="119"/>
    </row>
    <row r="183" spans="1:32" x14ac:dyDescent="0.25">
      <c r="A183" s="38" t="s">
        <v>390</v>
      </c>
      <c r="B183" s="24" t="s">
        <v>59</v>
      </c>
      <c r="C183" s="101" t="s">
        <v>401</v>
      </c>
      <c r="D183" s="33">
        <v>0.5</v>
      </c>
      <c r="E183" s="51">
        <v>0.1</v>
      </c>
      <c r="F183" s="51">
        <v>0.15</v>
      </c>
      <c r="G183" s="51">
        <v>0.15</v>
      </c>
      <c r="H183" s="39">
        <v>0.3</v>
      </c>
      <c r="I183" s="92">
        <v>46986</v>
      </c>
      <c r="J183" s="139">
        <f t="shared" ca="1" si="16"/>
        <v>1217</v>
      </c>
      <c r="K183" s="115"/>
      <c r="Y183" s="91"/>
      <c r="Z183" s="91"/>
      <c r="AA183" s="91"/>
      <c r="AB183" s="91"/>
      <c r="AC183" s="91"/>
      <c r="AD183" s="91"/>
      <c r="AE183" s="119"/>
      <c r="AF183" s="119"/>
    </row>
    <row r="184" spans="1:32" x14ac:dyDescent="0.25">
      <c r="A184" s="38" t="s">
        <v>391</v>
      </c>
      <c r="B184" s="24" t="s">
        <v>59</v>
      </c>
      <c r="C184" s="101" t="s">
        <v>402</v>
      </c>
      <c r="D184" s="33">
        <v>0.4</v>
      </c>
      <c r="E184" s="51">
        <v>0.1</v>
      </c>
      <c r="F184" s="51">
        <v>0.15</v>
      </c>
      <c r="G184" s="51">
        <v>0.15</v>
      </c>
      <c r="H184" s="39">
        <v>0.3</v>
      </c>
      <c r="I184" s="92">
        <v>46260</v>
      </c>
      <c r="J184" s="139">
        <f t="shared" ca="1" si="16"/>
        <v>491</v>
      </c>
      <c r="K184" s="115"/>
      <c r="Y184" s="91"/>
      <c r="Z184" s="91"/>
      <c r="AA184" s="91"/>
      <c r="AB184" s="91"/>
      <c r="AC184" s="91"/>
      <c r="AD184" s="91"/>
      <c r="AE184" s="119"/>
      <c r="AF184" s="119"/>
    </row>
    <row r="185" spans="1:32" x14ac:dyDescent="0.25">
      <c r="A185" s="38" t="s">
        <v>392</v>
      </c>
      <c r="B185" s="24" t="s">
        <v>59</v>
      </c>
      <c r="C185" s="101" t="s">
        <v>403</v>
      </c>
      <c r="D185" s="33">
        <v>0.5</v>
      </c>
      <c r="E185" s="51">
        <v>0.1</v>
      </c>
      <c r="F185" s="51">
        <v>0.15</v>
      </c>
      <c r="G185" s="51">
        <v>0.15</v>
      </c>
      <c r="H185" s="39">
        <v>0.3</v>
      </c>
      <c r="I185" s="92">
        <v>46996</v>
      </c>
      <c r="J185" s="139">
        <f t="shared" ca="1" si="16"/>
        <v>1227</v>
      </c>
      <c r="K185" s="115"/>
      <c r="Y185" s="91"/>
      <c r="Z185" s="91"/>
      <c r="AA185" s="91"/>
      <c r="AB185" s="91"/>
      <c r="AC185" s="91"/>
      <c r="AD185" s="91"/>
      <c r="AE185" s="119"/>
      <c r="AF185" s="119"/>
    </row>
    <row r="186" spans="1:32" x14ac:dyDescent="0.25">
      <c r="A186" s="38" t="s">
        <v>393</v>
      </c>
      <c r="B186" s="24" t="s">
        <v>59</v>
      </c>
      <c r="C186" s="101" t="s">
        <v>404</v>
      </c>
      <c r="D186" s="33">
        <v>0.4</v>
      </c>
      <c r="E186" s="51">
        <v>0.1</v>
      </c>
      <c r="F186" s="51">
        <v>0.15</v>
      </c>
      <c r="G186" s="51">
        <v>0.15</v>
      </c>
      <c r="H186" s="39">
        <v>0.3</v>
      </c>
      <c r="I186" s="92">
        <v>46268</v>
      </c>
      <c r="J186" s="139">
        <f t="shared" ca="1" si="16"/>
        <v>499</v>
      </c>
      <c r="K186" s="115"/>
      <c r="Y186" s="91"/>
      <c r="Z186" s="91"/>
      <c r="AA186" s="91"/>
      <c r="AB186" s="91"/>
      <c r="AC186" s="91"/>
      <c r="AD186" s="91"/>
      <c r="AE186" s="119"/>
      <c r="AF186" s="119"/>
    </row>
    <row r="187" spans="1:32" x14ac:dyDescent="0.25">
      <c r="A187" s="38" t="s">
        <v>394</v>
      </c>
      <c r="B187" s="24" t="s">
        <v>59</v>
      </c>
      <c r="C187" s="101" t="s">
        <v>405</v>
      </c>
      <c r="D187" s="33">
        <v>0.4</v>
      </c>
      <c r="E187" s="51">
        <v>0.1</v>
      </c>
      <c r="F187" s="51">
        <v>0.15</v>
      </c>
      <c r="G187" s="51">
        <v>0.15</v>
      </c>
      <c r="H187" s="39">
        <v>0.3</v>
      </c>
      <c r="I187" s="92">
        <v>46289</v>
      </c>
      <c r="J187" s="139">
        <f t="shared" ca="1" si="16"/>
        <v>520</v>
      </c>
      <c r="K187" s="115"/>
      <c r="Y187" s="91"/>
      <c r="Z187" s="91"/>
      <c r="AA187" s="91"/>
      <c r="AB187" s="91"/>
      <c r="AC187" s="91"/>
      <c r="AD187" s="91"/>
      <c r="AE187" s="119"/>
      <c r="AF187" s="119"/>
    </row>
    <row r="188" spans="1:32" x14ac:dyDescent="0.25">
      <c r="A188" s="38" t="s">
        <v>395</v>
      </c>
      <c r="B188" s="24" t="s">
        <v>59</v>
      </c>
      <c r="C188" s="101" t="s">
        <v>406</v>
      </c>
      <c r="D188" s="33">
        <v>0.5</v>
      </c>
      <c r="E188" s="51">
        <v>0.1</v>
      </c>
      <c r="F188" s="51">
        <v>0.15</v>
      </c>
      <c r="G188" s="51">
        <v>0.15</v>
      </c>
      <c r="H188" s="39">
        <v>0.3</v>
      </c>
      <c r="I188" s="92">
        <v>47017</v>
      </c>
      <c r="J188" s="139">
        <f t="shared" ca="1" si="16"/>
        <v>1248</v>
      </c>
      <c r="K188" s="115"/>
      <c r="Y188" s="91"/>
      <c r="Z188" s="91"/>
      <c r="AA188" s="91"/>
      <c r="AB188" s="91"/>
      <c r="AC188" s="91"/>
      <c r="AD188" s="91"/>
      <c r="AE188" s="119"/>
      <c r="AF188" s="119"/>
    </row>
    <row r="189" spans="1:32" x14ac:dyDescent="0.25">
      <c r="A189" s="38" t="s">
        <v>396</v>
      </c>
      <c r="B189" s="24" t="s">
        <v>59</v>
      </c>
      <c r="C189" s="101" t="s">
        <v>407</v>
      </c>
      <c r="D189" s="33">
        <v>0.4</v>
      </c>
      <c r="E189" s="51">
        <v>0.1</v>
      </c>
      <c r="F189" s="51">
        <v>0.15</v>
      </c>
      <c r="G189" s="51">
        <v>0.15</v>
      </c>
      <c r="H189" s="39">
        <v>0.3</v>
      </c>
      <c r="I189" s="92">
        <v>46286</v>
      </c>
      <c r="J189" s="139">
        <f t="shared" ca="1" si="16"/>
        <v>517</v>
      </c>
      <c r="K189" s="115"/>
      <c r="Y189" s="91"/>
      <c r="Z189" s="91"/>
      <c r="AA189" s="91"/>
      <c r="AB189" s="91"/>
      <c r="AC189" s="91"/>
      <c r="AD189" s="91"/>
      <c r="AE189" s="119"/>
      <c r="AF189" s="119"/>
    </row>
    <row r="190" spans="1:32" x14ac:dyDescent="0.25">
      <c r="A190" s="38" t="s">
        <v>397</v>
      </c>
      <c r="B190" s="24" t="s">
        <v>59</v>
      </c>
      <c r="C190" s="101" t="s">
        <v>408</v>
      </c>
      <c r="D190" s="33">
        <v>0.5</v>
      </c>
      <c r="E190" s="51">
        <v>0.1</v>
      </c>
      <c r="F190" s="51">
        <v>0.15</v>
      </c>
      <c r="G190" s="51">
        <v>0.15</v>
      </c>
      <c r="H190" s="39">
        <v>0.3</v>
      </c>
      <c r="I190" s="92">
        <v>47029</v>
      </c>
      <c r="J190" s="139">
        <f t="shared" ca="1" si="16"/>
        <v>1260</v>
      </c>
      <c r="K190" s="115"/>
      <c r="Y190" s="91"/>
      <c r="Z190" s="91"/>
      <c r="AA190" s="91"/>
      <c r="AB190" s="91"/>
      <c r="AC190" s="91"/>
      <c r="AD190" s="91"/>
      <c r="AE190" s="119"/>
      <c r="AF190" s="119"/>
    </row>
    <row r="191" spans="1:32" x14ac:dyDescent="0.25">
      <c r="A191" s="38" t="s">
        <v>387</v>
      </c>
      <c r="B191" s="24" t="s">
        <v>59</v>
      </c>
      <c r="C191" s="101" t="s">
        <v>388</v>
      </c>
      <c r="D191" s="33">
        <v>0.4</v>
      </c>
      <c r="E191" s="51">
        <v>0.1</v>
      </c>
      <c r="F191" s="51">
        <v>0.15</v>
      </c>
      <c r="G191" s="51">
        <v>0.15</v>
      </c>
      <c r="H191" s="39">
        <v>0.3</v>
      </c>
      <c r="I191" s="92">
        <v>46297</v>
      </c>
      <c r="J191" s="139">
        <f t="shared" ca="1" si="16"/>
        <v>528</v>
      </c>
      <c r="K191" s="115"/>
      <c r="Y191" s="91"/>
      <c r="Z191" s="91"/>
      <c r="AA191" s="91"/>
      <c r="AB191" s="91"/>
      <c r="AC191" s="91"/>
      <c r="AD191" s="91"/>
      <c r="AE191" s="119"/>
      <c r="AF191" s="119"/>
    </row>
    <row r="192" spans="1:32" x14ac:dyDescent="0.25">
      <c r="A192" s="38" t="s">
        <v>427</v>
      </c>
      <c r="B192" s="24" t="s">
        <v>59</v>
      </c>
      <c r="C192" s="101" t="s">
        <v>417</v>
      </c>
      <c r="D192" s="33">
        <v>0.4</v>
      </c>
      <c r="E192" s="51">
        <v>0.1</v>
      </c>
      <c r="F192" s="51">
        <v>0.15</v>
      </c>
      <c r="G192" s="51">
        <v>0.15</v>
      </c>
      <c r="H192" s="39">
        <v>0.3</v>
      </c>
      <c r="I192" s="92">
        <v>46302</v>
      </c>
      <c r="J192" s="139">
        <f t="shared" ca="1" si="16"/>
        <v>533</v>
      </c>
      <c r="K192" s="115"/>
      <c r="Y192" s="91"/>
      <c r="Z192" s="91"/>
      <c r="AA192" s="91"/>
      <c r="AB192" s="91"/>
      <c r="AC192" s="91"/>
      <c r="AD192" s="91"/>
      <c r="AE192" s="119"/>
      <c r="AF192" s="119"/>
    </row>
    <row r="193" spans="1:32" x14ac:dyDescent="0.25">
      <c r="A193" s="38" t="s">
        <v>428</v>
      </c>
      <c r="B193" s="24" t="s">
        <v>59</v>
      </c>
      <c r="C193" s="101" t="s">
        <v>418</v>
      </c>
      <c r="D193" s="33">
        <v>0.5</v>
      </c>
      <c r="E193" s="51">
        <v>0.1</v>
      </c>
      <c r="F193" s="51">
        <v>0.15</v>
      </c>
      <c r="G193" s="51">
        <v>0.15</v>
      </c>
      <c r="H193" s="39">
        <v>0.3</v>
      </c>
      <c r="I193" s="92">
        <v>47031</v>
      </c>
      <c r="J193" s="139">
        <f t="shared" ca="1" si="16"/>
        <v>1262</v>
      </c>
      <c r="K193" s="115"/>
      <c r="Y193" s="91"/>
      <c r="Z193" s="91"/>
      <c r="AA193" s="91"/>
      <c r="AB193" s="91"/>
      <c r="AC193" s="91"/>
      <c r="AD193" s="91"/>
      <c r="AE193" s="119"/>
      <c r="AF193" s="119"/>
    </row>
    <row r="194" spans="1:32" x14ac:dyDescent="0.25">
      <c r="A194" s="38" t="s">
        <v>429</v>
      </c>
      <c r="B194" s="24" t="s">
        <v>59</v>
      </c>
      <c r="C194" s="101" t="s">
        <v>419</v>
      </c>
      <c r="D194" s="33">
        <v>0.4</v>
      </c>
      <c r="E194" s="51">
        <v>0.1</v>
      </c>
      <c r="F194" s="51">
        <v>0.15</v>
      </c>
      <c r="G194" s="51">
        <v>0.15</v>
      </c>
      <c r="H194" s="39">
        <v>0.3</v>
      </c>
      <c r="I194" s="92">
        <v>46316</v>
      </c>
      <c r="J194" s="139">
        <f t="shared" ca="1" si="16"/>
        <v>547</v>
      </c>
      <c r="K194" s="115"/>
      <c r="Y194" s="91"/>
      <c r="Z194" s="91"/>
      <c r="AA194" s="91"/>
      <c r="AB194" s="91"/>
      <c r="AC194" s="91"/>
      <c r="AD194" s="91"/>
      <c r="AE194" s="119"/>
      <c r="AF194" s="119"/>
    </row>
    <row r="195" spans="1:32" x14ac:dyDescent="0.25">
      <c r="A195" s="38" t="s">
        <v>430</v>
      </c>
      <c r="B195" s="24" t="s">
        <v>59</v>
      </c>
      <c r="C195" s="101" t="s">
        <v>420</v>
      </c>
      <c r="D195" s="33">
        <v>0.4</v>
      </c>
      <c r="E195" s="51">
        <v>0.1</v>
      </c>
      <c r="F195" s="51">
        <v>0.15</v>
      </c>
      <c r="G195" s="51">
        <v>0.15</v>
      </c>
      <c r="H195" s="39">
        <v>0.3</v>
      </c>
      <c r="I195" s="92">
        <v>46316</v>
      </c>
      <c r="J195" s="139">
        <f t="shared" ca="1" si="16"/>
        <v>547</v>
      </c>
      <c r="K195" s="115"/>
      <c r="Y195" s="91"/>
      <c r="Z195" s="91"/>
      <c r="AA195" s="91"/>
      <c r="AB195" s="91"/>
      <c r="AC195" s="91"/>
      <c r="AD195" s="91"/>
      <c r="AE195" s="119"/>
      <c r="AF195" s="119"/>
    </row>
    <row r="196" spans="1:32" x14ac:dyDescent="0.25">
      <c r="A196" s="38" t="s">
        <v>431</v>
      </c>
      <c r="B196" s="24" t="s">
        <v>59</v>
      </c>
      <c r="C196" s="101" t="s">
        <v>421</v>
      </c>
      <c r="D196" s="33">
        <v>0.5</v>
      </c>
      <c r="E196" s="51">
        <v>0.1</v>
      </c>
      <c r="F196" s="51">
        <v>0.15</v>
      </c>
      <c r="G196" s="51">
        <v>0.15</v>
      </c>
      <c r="H196" s="39">
        <v>0.3</v>
      </c>
      <c r="I196" s="92">
        <v>47046</v>
      </c>
      <c r="J196" s="139">
        <f t="shared" ca="1" si="16"/>
        <v>1277</v>
      </c>
      <c r="K196" s="115"/>
      <c r="Y196" s="91"/>
      <c r="Z196" s="91"/>
      <c r="AA196" s="91"/>
      <c r="AB196" s="91"/>
      <c r="AC196" s="91"/>
      <c r="AD196" s="91"/>
      <c r="AE196" s="119"/>
      <c r="AF196" s="119"/>
    </row>
    <row r="197" spans="1:32" x14ac:dyDescent="0.25">
      <c r="A197" s="38" t="s">
        <v>432</v>
      </c>
      <c r="B197" s="24" t="s">
        <v>59</v>
      </c>
      <c r="C197" s="101" t="s">
        <v>422</v>
      </c>
      <c r="D197" s="33">
        <v>0.4</v>
      </c>
      <c r="E197" s="51">
        <v>0.1</v>
      </c>
      <c r="F197" s="51">
        <v>0.15</v>
      </c>
      <c r="G197" s="51">
        <v>0.15</v>
      </c>
      <c r="H197" s="39">
        <v>0.3</v>
      </c>
      <c r="I197" s="92">
        <v>46328</v>
      </c>
      <c r="J197" s="139">
        <f t="shared" ca="1" si="16"/>
        <v>559</v>
      </c>
      <c r="K197" s="115"/>
      <c r="Y197" s="91"/>
      <c r="Z197" s="91"/>
      <c r="AA197" s="91"/>
      <c r="AB197" s="91"/>
      <c r="AC197" s="91"/>
      <c r="AD197" s="91"/>
      <c r="AE197" s="119"/>
      <c r="AF197" s="119"/>
    </row>
    <row r="198" spans="1:32" x14ac:dyDescent="0.25">
      <c r="A198" s="38" t="s">
        <v>433</v>
      </c>
      <c r="B198" s="24" t="s">
        <v>59</v>
      </c>
      <c r="C198" s="101" t="s">
        <v>423</v>
      </c>
      <c r="D198" s="33">
        <v>0.4</v>
      </c>
      <c r="E198" s="51">
        <v>0.1</v>
      </c>
      <c r="F198" s="51">
        <v>0.15</v>
      </c>
      <c r="G198" s="51">
        <v>0.15</v>
      </c>
      <c r="H198" s="39">
        <v>0.3</v>
      </c>
      <c r="I198" s="92">
        <v>46318</v>
      </c>
      <c r="J198" s="139">
        <f t="shared" ca="1" si="16"/>
        <v>549</v>
      </c>
      <c r="K198" s="115"/>
      <c r="Y198" s="91"/>
      <c r="Z198" s="91"/>
      <c r="AA198" s="91"/>
      <c r="AB198" s="91"/>
      <c r="AC198" s="91"/>
      <c r="AD198" s="91"/>
      <c r="AE198" s="119"/>
      <c r="AF198" s="119"/>
    </row>
    <row r="199" spans="1:32" x14ac:dyDescent="0.25">
      <c r="A199" s="38" t="s">
        <v>434</v>
      </c>
      <c r="B199" s="24" t="s">
        <v>59</v>
      </c>
      <c r="C199" s="101" t="s">
        <v>424</v>
      </c>
      <c r="D199" s="33">
        <v>0.4</v>
      </c>
      <c r="E199" s="51">
        <v>0.1</v>
      </c>
      <c r="F199" s="51">
        <v>0.15</v>
      </c>
      <c r="G199" s="51">
        <v>0.15</v>
      </c>
      <c r="H199" s="39">
        <v>0.3</v>
      </c>
      <c r="I199" s="92">
        <v>46318</v>
      </c>
      <c r="J199" s="139">
        <f t="shared" ca="1" si="16"/>
        <v>549</v>
      </c>
      <c r="K199" s="115"/>
      <c r="Y199" s="91"/>
      <c r="Z199" s="91"/>
      <c r="AA199" s="91"/>
      <c r="AB199" s="91"/>
      <c r="AC199" s="91"/>
      <c r="AD199" s="91"/>
      <c r="AE199" s="119"/>
      <c r="AF199" s="119"/>
    </row>
    <row r="200" spans="1:32" x14ac:dyDescent="0.25">
      <c r="A200" s="38" t="s">
        <v>435</v>
      </c>
      <c r="B200" s="24" t="s">
        <v>59</v>
      </c>
      <c r="C200" s="101" t="s">
        <v>425</v>
      </c>
      <c r="D200" s="33">
        <v>0.4</v>
      </c>
      <c r="E200" s="51">
        <v>0.1</v>
      </c>
      <c r="F200" s="51">
        <v>0.15</v>
      </c>
      <c r="G200" s="51">
        <v>0.15</v>
      </c>
      <c r="H200" s="39">
        <v>0.3</v>
      </c>
      <c r="I200" s="92">
        <v>46329</v>
      </c>
      <c r="J200" s="139">
        <f t="shared" ca="1" si="16"/>
        <v>560</v>
      </c>
      <c r="K200" s="115"/>
      <c r="Y200" s="91"/>
      <c r="Z200" s="91"/>
      <c r="AA200" s="91"/>
      <c r="AB200" s="91"/>
      <c r="AC200" s="91"/>
      <c r="AD200" s="91"/>
      <c r="AE200" s="119"/>
      <c r="AF200" s="119"/>
    </row>
    <row r="201" spans="1:32" x14ac:dyDescent="0.25">
      <c r="A201" s="38" t="s">
        <v>436</v>
      </c>
      <c r="B201" s="24" t="s">
        <v>59</v>
      </c>
      <c r="C201" s="101" t="s">
        <v>426</v>
      </c>
      <c r="D201" s="33">
        <v>0.5</v>
      </c>
      <c r="E201" s="51">
        <v>0.1</v>
      </c>
      <c r="F201" s="51">
        <v>0.15</v>
      </c>
      <c r="G201" s="51">
        <v>0.15</v>
      </c>
      <c r="H201" s="39">
        <v>0.3</v>
      </c>
      <c r="I201" s="92">
        <v>47059</v>
      </c>
      <c r="J201" s="139">
        <f t="shared" ca="1" si="16"/>
        <v>1290</v>
      </c>
      <c r="K201" s="115"/>
      <c r="Y201" s="91"/>
      <c r="Z201" s="91"/>
      <c r="AA201" s="91"/>
      <c r="AB201" s="91"/>
      <c r="AC201" s="91"/>
      <c r="AD201" s="91"/>
      <c r="AE201" s="119"/>
      <c r="AF201" s="119"/>
    </row>
    <row r="202" spans="1:32" x14ac:dyDescent="0.25">
      <c r="A202" s="38" t="s">
        <v>461</v>
      </c>
      <c r="B202" s="24" t="s">
        <v>59</v>
      </c>
      <c r="C202" s="101" t="s">
        <v>451</v>
      </c>
      <c r="D202" s="33">
        <v>0.4</v>
      </c>
      <c r="E202" s="51">
        <v>0.1</v>
      </c>
      <c r="F202" s="51">
        <v>0.15</v>
      </c>
      <c r="G202" s="51">
        <v>0.15</v>
      </c>
      <c r="H202" s="39">
        <v>0.3</v>
      </c>
      <c r="I202" s="92">
        <v>46350</v>
      </c>
      <c r="J202" s="139">
        <f t="shared" ca="1" si="16"/>
        <v>581</v>
      </c>
      <c r="K202" s="115"/>
      <c r="Y202" s="91"/>
      <c r="Z202" s="91"/>
      <c r="AA202" s="91"/>
      <c r="AB202" s="91"/>
      <c r="AC202" s="91"/>
      <c r="AD202" s="91"/>
      <c r="AE202" s="119"/>
      <c r="AF202" s="119"/>
    </row>
    <row r="203" spans="1:32" x14ac:dyDescent="0.25">
      <c r="A203" s="38" t="s">
        <v>462</v>
      </c>
      <c r="B203" s="24" t="s">
        <v>59</v>
      </c>
      <c r="C203" s="101" t="s">
        <v>452</v>
      </c>
      <c r="D203" s="33">
        <v>0.4</v>
      </c>
      <c r="E203" s="51">
        <v>0.1</v>
      </c>
      <c r="F203" s="51">
        <v>0.15</v>
      </c>
      <c r="G203" s="51">
        <v>0.15</v>
      </c>
      <c r="H203" s="39">
        <v>0.3</v>
      </c>
      <c r="I203" s="92">
        <v>46349</v>
      </c>
      <c r="J203" s="139">
        <f t="shared" ca="1" si="16"/>
        <v>580</v>
      </c>
      <c r="K203" s="115"/>
      <c r="Y203" s="91"/>
      <c r="Z203" s="91"/>
      <c r="AA203" s="91"/>
      <c r="AB203" s="91"/>
      <c r="AC203" s="91"/>
      <c r="AD203" s="91"/>
      <c r="AE203" s="119"/>
      <c r="AF203" s="119"/>
    </row>
    <row r="204" spans="1:32" x14ac:dyDescent="0.25">
      <c r="A204" s="38" t="s">
        <v>463</v>
      </c>
      <c r="B204" s="24" t="s">
        <v>59</v>
      </c>
      <c r="C204" s="101" t="s">
        <v>453</v>
      </c>
      <c r="D204" s="33">
        <v>0.4</v>
      </c>
      <c r="E204" s="51">
        <v>0.1</v>
      </c>
      <c r="F204" s="51">
        <v>0.15</v>
      </c>
      <c r="G204" s="51">
        <v>0.15</v>
      </c>
      <c r="H204" s="39">
        <v>0.3</v>
      </c>
      <c r="I204" s="92">
        <v>46339</v>
      </c>
      <c r="J204" s="139">
        <f t="shared" ca="1" si="16"/>
        <v>570</v>
      </c>
      <c r="K204" s="115"/>
      <c r="Y204" s="91"/>
      <c r="Z204" s="91"/>
      <c r="AA204" s="91"/>
      <c r="AB204" s="91"/>
      <c r="AC204" s="91"/>
      <c r="AD204" s="91"/>
      <c r="AE204" s="119"/>
      <c r="AF204" s="119"/>
    </row>
    <row r="205" spans="1:32" x14ac:dyDescent="0.25">
      <c r="A205" s="38" t="s">
        <v>464</v>
      </c>
      <c r="B205" s="24" t="s">
        <v>59</v>
      </c>
      <c r="C205" s="101" t="s">
        <v>454</v>
      </c>
      <c r="D205" s="33">
        <v>0.4</v>
      </c>
      <c r="E205" s="51">
        <v>0.1</v>
      </c>
      <c r="F205" s="51">
        <v>0.15</v>
      </c>
      <c r="G205" s="51">
        <v>0.15</v>
      </c>
      <c r="H205" s="39">
        <v>0.3</v>
      </c>
      <c r="I205" s="92">
        <v>46339</v>
      </c>
      <c r="J205" s="139">
        <f t="shared" ca="1" si="16"/>
        <v>570</v>
      </c>
      <c r="K205" s="115"/>
      <c r="Y205" s="91"/>
      <c r="Z205" s="91"/>
      <c r="AA205" s="91"/>
      <c r="AB205" s="91"/>
      <c r="AC205" s="91"/>
      <c r="AD205" s="91"/>
      <c r="AE205" s="119"/>
      <c r="AF205" s="119"/>
    </row>
    <row r="206" spans="1:32" x14ac:dyDescent="0.25">
      <c r="A206" s="38" t="s">
        <v>465</v>
      </c>
      <c r="B206" s="24" t="s">
        <v>59</v>
      </c>
      <c r="C206" s="101" t="s">
        <v>455</v>
      </c>
      <c r="D206" s="33">
        <v>0.5</v>
      </c>
      <c r="E206" s="51">
        <v>0.1</v>
      </c>
      <c r="F206" s="51">
        <v>0.15</v>
      </c>
      <c r="G206" s="51">
        <v>0.15</v>
      </c>
      <c r="H206" s="39">
        <v>0.3</v>
      </c>
      <c r="I206" s="92">
        <v>47087</v>
      </c>
      <c r="J206" s="139">
        <f t="shared" ca="1" si="16"/>
        <v>1318</v>
      </c>
      <c r="K206" s="115"/>
      <c r="Y206" s="91"/>
      <c r="Z206" s="91"/>
      <c r="AA206" s="91"/>
      <c r="AB206" s="91"/>
      <c r="AC206" s="91"/>
      <c r="AD206" s="91"/>
      <c r="AE206" s="119"/>
      <c r="AF206" s="119"/>
    </row>
    <row r="207" spans="1:32" x14ac:dyDescent="0.25">
      <c r="A207" s="38" t="s">
        <v>466</v>
      </c>
      <c r="B207" s="24" t="s">
        <v>59</v>
      </c>
      <c r="C207" s="101" t="s">
        <v>456</v>
      </c>
      <c r="D207" s="33">
        <v>0.4</v>
      </c>
      <c r="E207" s="51">
        <v>0.1</v>
      </c>
      <c r="F207" s="51">
        <v>0.15</v>
      </c>
      <c r="G207" s="51">
        <v>0.15</v>
      </c>
      <c r="H207" s="39">
        <v>0.3</v>
      </c>
      <c r="I207" s="92">
        <v>46363</v>
      </c>
      <c r="J207" s="139">
        <f t="shared" ca="1" si="16"/>
        <v>594</v>
      </c>
      <c r="K207" s="115"/>
      <c r="Y207" s="91"/>
      <c r="Z207" s="91"/>
      <c r="AA207" s="91"/>
      <c r="AB207" s="91"/>
      <c r="AC207" s="91"/>
      <c r="AD207" s="91"/>
      <c r="AE207" s="119"/>
      <c r="AF207" s="119"/>
    </row>
    <row r="208" spans="1:32" x14ac:dyDescent="0.25">
      <c r="A208" s="38" t="s">
        <v>467</v>
      </c>
      <c r="B208" s="24" t="s">
        <v>59</v>
      </c>
      <c r="C208" s="101" t="s">
        <v>457</v>
      </c>
      <c r="D208" s="33">
        <v>0.4</v>
      </c>
      <c r="E208" s="51">
        <v>0.1</v>
      </c>
      <c r="F208" s="51">
        <v>0.15</v>
      </c>
      <c r="G208" s="51">
        <v>0.15</v>
      </c>
      <c r="H208" s="39">
        <v>0.3</v>
      </c>
      <c r="I208" s="92">
        <v>46363</v>
      </c>
      <c r="J208" s="139">
        <f t="shared" ca="1" si="16"/>
        <v>594</v>
      </c>
      <c r="K208" s="115"/>
      <c r="Y208" s="91"/>
      <c r="Z208" s="91"/>
      <c r="AA208" s="91"/>
      <c r="AB208" s="91"/>
      <c r="AC208" s="91"/>
      <c r="AD208" s="91"/>
      <c r="AE208" s="119"/>
      <c r="AF208" s="119"/>
    </row>
    <row r="209" spans="1:36" x14ac:dyDescent="0.25">
      <c r="A209" s="38" t="s">
        <v>468</v>
      </c>
      <c r="B209" s="24" t="s">
        <v>59</v>
      </c>
      <c r="C209" s="101" t="s">
        <v>458</v>
      </c>
      <c r="D209" s="33">
        <v>0.4</v>
      </c>
      <c r="E209" s="51">
        <v>0.1</v>
      </c>
      <c r="F209" s="51">
        <v>0.15</v>
      </c>
      <c r="G209" s="51">
        <v>0.15</v>
      </c>
      <c r="H209" s="39">
        <v>0.3</v>
      </c>
      <c r="I209" s="92">
        <v>46353</v>
      </c>
      <c r="J209" s="139">
        <f t="shared" ca="1" si="16"/>
        <v>584</v>
      </c>
      <c r="K209" s="115"/>
      <c r="Y209" s="91"/>
      <c r="Z209" s="91"/>
      <c r="AA209" s="91"/>
      <c r="AB209" s="91"/>
      <c r="AC209" s="91"/>
      <c r="AD209" s="91"/>
      <c r="AE209" s="119"/>
      <c r="AF209" s="119"/>
    </row>
    <row r="210" spans="1:36" x14ac:dyDescent="0.25">
      <c r="A210" s="38" t="s">
        <v>469</v>
      </c>
      <c r="B210" s="24" t="s">
        <v>59</v>
      </c>
      <c r="C210" s="101" t="s">
        <v>459</v>
      </c>
      <c r="D210" s="33">
        <v>0.4</v>
      </c>
      <c r="E210" s="51">
        <v>0.1</v>
      </c>
      <c r="F210" s="51">
        <v>0.15</v>
      </c>
      <c r="G210" s="51">
        <v>0.15</v>
      </c>
      <c r="H210" s="39">
        <v>0.3</v>
      </c>
      <c r="I210" s="92">
        <v>46353</v>
      </c>
      <c r="J210" s="139">
        <f t="shared" ca="1" si="16"/>
        <v>584</v>
      </c>
      <c r="K210" s="115"/>
      <c r="Y210" s="91"/>
      <c r="Z210" s="91"/>
      <c r="AA210" s="91"/>
      <c r="AB210" s="91"/>
      <c r="AC210" s="91"/>
      <c r="AD210" s="91"/>
      <c r="AE210" s="119"/>
      <c r="AF210" s="119"/>
    </row>
    <row r="211" spans="1:36" x14ac:dyDescent="0.25">
      <c r="A211" s="38" t="s">
        <v>470</v>
      </c>
      <c r="B211" s="24" t="s">
        <v>59</v>
      </c>
      <c r="C211" s="101" t="s">
        <v>460</v>
      </c>
      <c r="D211" s="33">
        <v>0.4</v>
      </c>
      <c r="E211" s="51">
        <v>0.1</v>
      </c>
      <c r="F211" s="51">
        <v>0.15</v>
      </c>
      <c r="G211" s="51">
        <v>0.15</v>
      </c>
      <c r="H211" s="39">
        <v>0.3</v>
      </c>
      <c r="I211" s="92">
        <v>46353</v>
      </c>
      <c r="J211" s="139">
        <f t="shared" ca="1" si="16"/>
        <v>584</v>
      </c>
      <c r="K211" s="115"/>
      <c r="Y211" s="91"/>
      <c r="Z211" s="91"/>
      <c r="AA211" s="91"/>
      <c r="AB211" s="91"/>
      <c r="AC211" s="91"/>
      <c r="AD211" s="91"/>
      <c r="AE211" s="119"/>
      <c r="AF211" s="119"/>
    </row>
    <row r="212" spans="1:36" s="113" customFormat="1" x14ac:dyDescent="0.25">
      <c r="A212" s="56"/>
      <c r="B212" s="110"/>
      <c r="C212" s="101"/>
      <c r="D212" s="57"/>
      <c r="E212" s="58"/>
      <c r="F212" s="58"/>
      <c r="G212" s="58"/>
      <c r="H212" s="59"/>
      <c r="I212" s="114"/>
      <c r="J212" s="139"/>
      <c r="K212" s="115"/>
      <c r="L212" s="91"/>
      <c r="M212" s="91"/>
      <c r="N212" s="91"/>
      <c r="O212" s="91"/>
      <c r="P212" s="91"/>
      <c r="Q212" s="91"/>
      <c r="R212" s="91"/>
      <c r="S212" s="91"/>
      <c r="T212" s="91"/>
      <c r="U212" s="91"/>
      <c r="V212" s="91"/>
      <c r="W212" s="91"/>
      <c r="X212" s="91"/>
      <c r="Y212" s="106"/>
      <c r="Z212" s="106"/>
      <c r="AA212" s="106"/>
      <c r="AB212" s="106"/>
      <c r="AC212" s="106"/>
      <c r="AD212" s="106"/>
      <c r="AE212" s="112"/>
      <c r="AF212" s="112"/>
      <c r="AG212" s="112"/>
      <c r="AH212" s="112"/>
      <c r="AI212" s="112"/>
      <c r="AJ212" s="112"/>
    </row>
    <row r="213" spans="1:36" ht="15.75" x14ac:dyDescent="0.25">
      <c r="A213" s="3" t="s">
        <v>24</v>
      </c>
      <c r="B213" s="24" t="s">
        <v>59</v>
      </c>
      <c r="C213" s="102" t="s">
        <v>181</v>
      </c>
      <c r="D213" s="33">
        <v>0.4</v>
      </c>
      <c r="E213" s="51">
        <v>0.1</v>
      </c>
      <c r="F213" s="39">
        <v>0.25</v>
      </c>
      <c r="G213" s="51">
        <v>0.2</v>
      </c>
      <c r="H213" s="39">
        <v>0.35</v>
      </c>
      <c r="J213" s="139"/>
      <c r="K213" s="115"/>
      <c r="P213" s="143"/>
      <c r="Q213" s="143"/>
    </row>
    <row r="214" spans="1:36" ht="15.75" x14ac:dyDescent="0.25">
      <c r="A214" s="3" t="s">
        <v>473</v>
      </c>
      <c r="B214" s="24" t="s">
        <v>59</v>
      </c>
      <c r="C214" s="102" t="s">
        <v>474</v>
      </c>
      <c r="D214" s="116">
        <v>0.3</v>
      </c>
      <c r="E214" s="51">
        <v>0.1</v>
      </c>
      <c r="F214" s="39">
        <v>0.25</v>
      </c>
      <c r="G214" s="117">
        <v>0.2</v>
      </c>
      <c r="H214" s="39">
        <v>0.35</v>
      </c>
      <c r="J214" s="139"/>
      <c r="K214" s="115"/>
      <c r="P214" s="143"/>
      <c r="Q214" s="143"/>
      <c r="AF214" s="118"/>
      <c r="AG214" s="118"/>
      <c r="AH214" s="118"/>
      <c r="AI214" s="118"/>
      <c r="AJ214" s="118"/>
    </row>
    <row r="215" spans="1:36" ht="15.75" x14ac:dyDescent="0.25">
      <c r="A215" s="3" t="s">
        <v>30</v>
      </c>
      <c r="B215" s="24" t="s">
        <v>59</v>
      </c>
      <c r="C215" s="102" t="s">
        <v>189</v>
      </c>
      <c r="D215" s="33">
        <v>0.5</v>
      </c>
      <c r="E215" s="51">
        <v>0.1</v>
      </c>
      <c r="F215" s="39">
        <v>0.25</v>
      </c>
      <c r="G215" s="51">
        <v>0.2</v>
      </c>
      <c r="H215" s="39">
        <v>0.35</v>
      </c>
      <c r="J215" s="139"/>
      <c r="K215" s="115"/>
      <c r="P215" s="143"/>
      <c r="Q215" s="143"/>
    </row>
    <row r="216" spans="1:36" ht="15.75" x14ac:dyDescent="0.25">
      <c r="A216" s="3" t="s">
        <v>35</v>
      </c>
      <c r="B216" s="24" t="s">
        <v>59</v>
      </c>
      <c r="C216" s="102" t="s">
        <v>196</v>
      </c>
      <c r="D216" s="33">
        <v>0.5</v>
      </c>
      <c r="E216" s="51">
        <v>0.1</v>
      </c>
      <c r="F216" s="39">
        <v>0.25</v>
      </c>
      <c r="G216" s="51">
        <v>0.2</v>
      </c>
      <c r="H216" s="39">
        <v>0.35</v>
      </c>
      <c r="J216" s="139"/>
      <c r="K216" s="115"/>
      <c r="P216" s="143"/>
      <c r="Q216" s="143"/>
    </row>
    <row r="217" spans="1:36" ht="15.75" x14ac:dyDescent="0.25">
      <c r="A217" s="3" t="s">
        <v>19</v>
      </c>
      <c r="B217" s="24" t="s">
        <v>59</v>
      </c>
      <c r="C217" s="102" t="s">
        <v>176</v>
      </c>
      <c r="D217" s="33">
        <v>0.3</v>
      </c>
      <c r="E217" s="51">
        <v>0.1</v>
      </c>
      <c r="F217" s="39">
        <v>0.25</v>
      </c>
      <c r="G217" s="51">
        <v>0.2</v>
      </c>
      <c r="H217" s="39">
        <v>0.35</v>
      </c>
      <c r="J217" s="139"/>
      <c r="K217" s="115"/>
      <c r="P217" s="143"/>
      <c r="Q217" s="143"/>
    </row>
    <row r="218" spans="1:36" ht="15.75" x14ac:dyDescent="0.25">
      <c r="A218" s="3" t="s">
        <v>20</v>
      </c>
      <c r="B218" s="24" t="s">
        <v>59</v>
      </c>
      <c r="C218" s="102" t="s">
        <v>177</v>
      </c>
      <c r="D218" s="33">
        <v>0.4</v>
      </c>
      <c r="E218" s="51">
        <v>0.1</v>
      </c>
      <c r="F218" s="39">
        <v>0.25</v>
      </c>
      <c r="G218" s="51">
        <v>0.2</v>
      </c>
      <c r="H218" s="39">
        <v>0.35</v>
      </c>
      <c r="J218" s="139"/>
      <c r="K218" s="115"/>
      <c r="P218" s="143"/>
      <c r="Q218" s="143"/>
    </row>
    <row r="219" spans="1:36" ht="15.75" x14ac:dyDescent="0.25">
      <c r="A219" s="3" t="s">
        <v>31</v>
      </c>
      <c r="B219" s="24" t="s">
        <v>59</v>
      </c>
      <c r="C219" s="102" t="s">
        <v>191</v>
      </c>
      <c r="D219" s="33">
        <v>0.5</v>
      </c>
      <c r="E219" s="51">
        <v>0.1</v>
      </c>
      <c r="F219" s="39">
        <v>0.25</v>
      </c>
      <c r="G219" s="51">
        <v>0.2</v>
      </c>
      <c r="H219" s="39">
        <v>0.35</v>
      </c>
      <c r="J219" s="139"/>
      <c r="K219" s="115"/>
      <c r="P219" s="143"/>
      <c r="Q219" s="143"/>
    </row>
    <row r="220" spans="1:36" ht="15.75" x14ac:dyDescent="0.25">
      <c r="A220" s="3" t="s">
        <v>18</v>
      </c>
      <c r="B220" s="24" t="s">
        <v>59</v>
      </c>
      <c r="C220" s="102" t="s">
        <v>175</v>
      </c>
      <c r="D220" s="33">
        <v>0.3</v>
      </c>
      <c r="E220" s="51">
        <v>0.1</v>
      </c>
      <c r="F220" s="39">
        <v>0.25</v>
      </c>
      <c r="G220" s="51">
        <v>0.2</v>
      </c>
      <c r="H220" s="39">
        <v>0.35</v>
      </c>
      <c r="J220" s="139"/>
      <c r="K220" s="115"/>
      <c r="P220" s="143"/>
      <c r="Q220" s="143"/>
    </row>
    <row r="221" spans="1:36" ht="15.75" x14ac:dyDescent="0.25">
      <c r="A221" s="3" t="s">
        <v>22</v>
      </c>
      <c r="B221" s="24" t="s">
        <v>59</v>
      </c>
      <c r="C221" s="102" t="s">
        <v>179</v>
      </c>
      <c r="D221" s="33">
        <v>0.3</v>
      </c>
      <c r="E221" s="51">
        <v>0.1</v>
      </c>
      <c r="F221" s="39">
        <v>0.25</v>
      </c>
      <c r="G221" s="51">
        <v>0.2</v>
      </c>
      <c r="H221" s="39">
        <v>0.35</v>
      </c>
      <c r="J221" s="139"/>
      <c r="K221" s="115"/>
      <c r="P221" s="143"/>
      <c r="Q221" s="143"/>
    </row>
    <row r="222" spans="1:36" ht="15.75" x14ac:dyDescent="0.25">
      <c r="A222" s="3" t="s">
        <v>29</v>
      </c>
      <c r="B222" s="24" t="s">
        <v>59</v>
      </c>
      <c r="C222" s="102" t="s">
        <v>188</v>
      </c>
      <c r="D222" s="33">
        <v>0.4</v>
      </c>
      <c r="E222" s="51">
        <v>0.1</v>
      </c>
      <c r="F222" s="39">
        <v>0.25</v>
      </c>
      <c r="G222" s="51">
        <v>0.2</v>
      </c>
      <c r="H222" s="39">
        <v>0.35</v>
      </c>
      <c r="J222" s="139"/>
      <c r="K222" s="115"/>
      <c r="P222" s="143"/>
      <c r="Q222" s="143"/>
    </row>
    <row r="223" spans="1:36" ht="15.75" x14ac:dyDescent="0.25">
      <c r="A223" s="3" t="s">
        <v>21</v>
      </c>
      <c r="B223" s="24" t="s">
        <v>59</v>
      </c>
      <c r="C223" s="103" t="s">
        <v>178</v>
      </c>
      <c r="D223" s="33">
        <v>0.4</v>
      </c>
      <c r="E223" s="51">
        <v>0.1</v>
      </c>
      <c r="F223" s="39">
        <v>0.25</v>
      </c>
      <c r="G223" s="51">
        <v>0.2</v>
      </c>
      <c r="H223" s="39">
        <v>0.35</v>
      </c>
      <c r="J223" s="139"/>
      <c r="K223" s="115"/>
      <c r="P223" s="143"/>
      <c r="Q223" s="143"/>
    </row>
    <row r="224" spans="1:36" ht="15.75" x14ac:dyDescent="0.25">
      <c r="A224" s="35" t="s">
        <v>28</v>
      </c>
      <c r="B224" s="24" t="s">
        <v>59</v>
      </c>
      <c r="C224" s="102" t="s">
        <v>187</v>
      </c>
      <c r="D224" s="33">
        <v>0.5</v>
      </c>
      <c r="E224" s="51">
        <v>0.1</v>
      </c>
      <c r="F224" s="39">
        <v>0.25</v>
      </c>
      <c r="G224" s="51">
        <v>0.2</v>
      </c>
      <c r="H224" s="39">
        <v>0.35</v>
      </c>
      <c r="J224" s="139"/>
      <c r="K224" s="115"/>
      <c r="P224" s="143"/>
      <c r="Q224" s="143"/>
    </row>
    <row r="225" spans="1:17" ht="15.75" x14ac:dyDescent="0.25">
      <c r="A225" s="3" t="s">
        <v>26</v>
      </c>
      <c r="B225" s="24" t="s">
        <v>59</v>
      </c>
      <c r="C225" s="102" t="s">
        <v>184</v>
      </c>
      <c r="D225" s="33">
        <v>0.4</v>
      </c>
      <c r="E225" s="51">
        <v>0.1</v>
      </c>
      <c r="F225" s="39">
        <v>0.25</v>
      </c>
      <c r="G225" s="51">
        <v>0.2</v>
      </c>
      <c r="H225" s="39">
        <v>0.35</v>
      </c>
      <c r="J225" s="139"/>
      <c r="K225" s="115"/>
      <c r="P225" s="143"/>
      <c r="Q225" s="143"/>
    </row>
    <row r="226" spans="1:17" ht="15.75" x14ac:dyDescent="0.25">
      <c r="A226" s="3" t="s">
        <v>32</v>
      </c>
      <c r="B226" s="24" t="s">
        <v>59</v>
      </c>
      <c r="C226" s="102" t="s">
        <v>192</v>
      </c>
      <c r="D226" s="33">
        <v>0.3</v>
      </c>
      <c r="E226" s="51">
        <v>0.1</v>
      </c>
      <c r="F226" s="39">
        <v>0.25</v>
      </c>
      <c r="G226" s="51">
        <v>0.2</v>
      </c>
      <c r="H226" s="39">
        <v>0.35</v>
      </c>
      <c r="J226" s="139"/>
      <c r="K226" s="115"/>
      <c r="P226" s="143"/>
      <c r="Q226" s="143"/>
    </row>
    <row r="227" spans="1:17" ht="15.75" x14ac:dyDescent="0.25">
      <c r="A227" s="3" t="s">
        <v>27</v>
      </c>
      <c r="B227" s="24" t="s">
        <v>59</v>
      </c>
      <c r="C227" s="102" t="s">
        <v>185</v>
      </c>
      <c r="D227" s="33">
        <v>0.5</v>
      </c>
      <c r="E227" s="51">
        <v>0.1</v>
      </c>
      <c r="F227" s="39">
        <v>0.25</v>
      </c>
      <c r="G227" s="51">
        <v>0.2</v>
      </c>
      <c r="H227" s="39">
        <v>0.35</v>
      </c>
      <c r="J227" s="139"/>
      <c r="K227" s="115"/>
      <c r="P227" s="143"/>
      <c r="Q227" s="143"/>
    </row>
    <row r="228" spans="1:17" ht="15.75" x14ac:dyDescent="0.25">
      <c r="A228" s="3" t="s">
        <v>226</v>
      </c>
      <c r="B228" s="24" t="s">
        <v>59</v>
      </c>
      <c r="C228" s="102" t="s">
        <v>190</v>
      </c>
      <c r="D228" s="33">
        <v>0.5</v>
      </c>
      <c r="E228" s="51">
        <v>0.1</v>
      </c>
      <c r="F228" s="39">
        <v>0.25</v>
      </c>
      <c r="G228" s="51">
        <v>0.2</v>
      </c>
      <c r="H228" s="39">
        <v>0.35</v>
      </c>
      <c r="J228" s="139"/>
      <c r="K228" s="115"/>
      <c r="P228" s="143"/>
      <c r="Q228" s="143"/>
    </row>
    <row r="229" spans="1:17" ht="15.75" x14ac:dyDescent="0.25">
      <c r="A229" s="3" t="s">
        <v>225</v>
      </c>
      <c r="B229" s="24" t="s">
        <v>59</v>
      </c>
      <c r="C229" s="102" t="s">
        <v>186</v>
      </c>
      <c r="D229" s="33">
        <v>0.4</v>
      </c>
      <c r="E229" s="51">
        <v>0.1</v>
      </c>
      <c r="F229" s="39">
        <v>0.25</v>
      </c>
      <c r="G229" s="51">
        <v>0.2</v>
      </c>
      <c r="H229" s="39">
        <v>0.35</v>
      </c>
      <c r="J229" s="139"/>
      <c r="K229" s="115"/>
      <c r="P229" s="143"/>
      <c r="Q229" s="143"/>
    </row>
    <row r="230" spans="1:17" ht="15.75" x14ac:dyDescent="0.25">
      <c r="A230" s="3" t="s">
        <v>23</v>
      </c>
      <c r="B230" s="24" t="s">
        <v>59</v>
      </c>
      <c r="C230" s="102" t="s">
        <v>180</v>
      </c>
      <c r="D230" s="33">
        <v>0.4</v>
      </c>
      <c r="E230" s="51">
        <v>0.1</v>
      </c>
      <c r="F230" s="39">
        <v>0.25</v>
      </c>
      <c r="G230" s="51">
        <v>0.2</v>
      </c>
      <c r="H230" s="39">
        <v>0.35</v>
      </c>
      <c r="J230" s="139"/>
      <c r="K230" s="115"/>
      <c r="P230" s="143"/>
      <c r="Q230" s="143"/>
    </row>
    <row r="231" spans="1:17" ht="15.75" x14ac:dyDescent="0.25">
      <c r="A231" s="3" t="s">
        <v>34</v>
      </c>
      <c r="B231" s="24" t="s">
        <v>59</v>
      </c>
      <c r="C231" s="102" t="s">
        <v>194</v>
      </c>
      <c r="D231" s="33">
        <v>0.4</v>
      </c>
      <c r="E231" s="51">
        <v>0.1</v>
      </c>
      <c r="F231" s="39">
        <v>0.25</v>
      </c>
      <c r="G231" s="51">
        <v>0.2</v>
      </c>
      <c r="H231" s="39">
        <v>0.35</v>
      </c>
      <c r="J231" s="139"/>
      <c r="K231" s="115"/>
      <c r="P231" s="143"/>
      <c r="Q231" s="143"/>
    </row>
    <row r="232" spans="1:17" ht="15.75" x14ac:dyDescent="0.25">
      <c r="A232" s="3" t="s">
        <v>33</v>
      </c>
      <c r="B232" s="24" t="s">
        <v>59</v>
      </c>
      <c r="C232" s="102" t="s">
        <v>193</v>
      </c>
      <c r="D232" s="33">
        <v>0.5</v>
      </c>
      <c r="E232" s="51">
        <v>0.1</v>
      </c>
      <c r="F232" s="39">
        <v>0.25</v>
      </c>
      <c r="G232" s="51">
        <v>0.2</v>
      </c>
      <c r="H232" s="39">
        <v>0.35</v>
      </c>
      <c r="J232" s="139"/>
      <c r="K232" s="115"/>
      <c r="P232" s="143"/>
      <c r="Q232" s="143"/>
    </row>
    <row r="233" spans="1:17" ht="15.75" x14ac:dyDescent="0.25">
      <c r="A233" s="34" t="s">
        <v>5</v>
      </c>
      <c r="B233" s="24" t="s">
        <v>59</v>
      </c>
      <c r="C233" s="102" t="s">
        <v>195</v>
      </c>
      <c r="D233" s="33">
        <v>0.5</v>
      </c>
      <c r="E233" s="51">
        <v>0.1</v>
      </c>
      <c r="F233" s="39">
        <v>0.25</v>
      </c>
      <c r="G233" s="51">
        <v>0.2</v>
      </c>
      <c r="H233" s="39">
        <v>0.35</v>
      </c>
      <c r="J233" s="139"/>
      <c r="K233" s="115"/>
      <c r="P233" s="143"/>
      <c r="Q233" s="143"/>
    </row>
    <row r="234" spans="1:17" ht="15.75" x14ac:dyDescent="0.25">
      <c r="A234" s="34" t="s">
        <v>25</v>
      </c>
      <c r="B234" s="24" t="s">
        <v>59</v>
      </c>
      <c r="C234" s="102" t="s">
        <v>182</v>
      </c>
      <c r="D234" s="33">
        <v>0.5</v>
      </c>
      <c r="E234" s="51">
        <v>0.1</v>
      </c>
      <c r="F234" s="39">
        <v>0.25</v>
      </c>
      <c r="G234" s="51">
        <v>0.2</v>
      </c>
      <c r="H234" s="39">
        <v>0.35</v>
      </c>
      <c r="J234" s="139"/>
      <c r="K234" s="115"/>
      <c r="P234" s="143"/>
      <c r="Q234" s="143"/>
    </row>
    <row r="235" spans="1:17" ht="15.75" x14ac:dyDescent="0.25">
      <c r="A235" s="3" t="s">
        <v>4</v>
      </c>
      <c r="B235" s="24" t="s">
        <v>59</v>
      </c>
      <c r="C235" s="102" t="s">
        <v>174</v>
      </c>
      <c r="D235" s="33">
        <v>0.3</v>
      </c>
      <c r="E235" s="51">
        <v>0.1</v>
      </c>
      <c r="F235" s="39">
        <v>0.25</v>
      </c>
      <c r="G235" s="51">
        <v>0.2</v>
      </c>
      <c r="H235" s="39">
        <v>0.35</v>
      </c>
      <c r="J235" s="139"/>
      <c r="K235" s="115"/>
      <c r="P235" s="143"/>
      <c r="Q235" s="143"/>
    </row>
    <row r="236" spans="1:17" ht="15.75" x14ac:dyDescent="0.25">
      <c r="A236" s="3" t="s">
        <v>84</v>
      </c>
      <c r="B236" s="24" t="s">
        <v>59</v>
      </c>
      <c r="C236" s="102" t="s">
        <v>183</v>
      </c>
      <c r="D236" s="33">
        <v>0.5</v>
      </c>
      <c r="E236" s="51">
        <v>0.1</v>
      </c>
      <c r="F236" s="39">
        <v>0.25</v>
      </c>
      <c r="G236" s="51">
        <v>0.2</v>
      </c>
      <c r="H236" s="39">
        <v>0.35</v>
      </c>
      <c r="J236" s="139"/>
      <c r="K236" s="115"/>
      <c r="P236" s="143"/>
      <c r="Q236" s="143"/>
    </row>
    <row r="237" spans="1:17" ht="15.75" x14ac:dyDescent="0.25">
      <c r="A237" s="3" t="s">
        <v>479</v>
      </c>
      <c r="B237" s="24" t="s">
        <v>59</v>
      </c>
      <c r="C237" s="102" t="s">
        <v>480</v>
      </c>
      <c r="D237" s="33">
        <v>0.5</v>
      </c>
      <c r="E237" s="51">
        <v>0.1</v>
      </c>
      <c r="F237" s="39">
        <v>0.25</v>
      </c>
      <c r="G237" s="51">
        <v>0.2</v>
      </c>
      <c r="H237" s="39">
        <v>0.35</v>
      </c>
      <c r="J237" s="139"/>
      <c r="K237" s="115"/>
      <c r="P237" s="143"/>
      <c r="Q237" s="143"/>
    </row>
    <row r="240" spans="1:17" ht="15" customHeight="1" x14ac:dyDescent="0.25">
      <c r="A240" s="122" t="s">
        <v>147</v>
      </c>
      <c r="B240" s="122"/>
      <c r="C240" s="122"/>
      <c r="D240" s="122"/>
      <c r="E240" s="122"/>
      <c r="F240" s="122"/>
      <c r="G240" s="122"/>
      <c r="H240" s="122"/>
    </row>
    <row r="241" spans="1:8" x14ac:dyDescent="0.25">
      <c r="A241" s="122"/>
      <c r="B241" s="122"/>
      <c r="C241" s="122"/>
      <c r="D241" s="122"/>
      <c r="E241" s="122"/>
      <c r="F241" s="122"/>
      <c r="G241" s="122"/>
      <c r="H241" s="122"/>
    </row>
    <row r="242" spans="1:8" x14ac:dyDescent="0.25">
      <c r="A242" s="83" t="s">
        <v>143</v>
      </c>
      <c r="B242" s="83"/>
      <c r="C242" s="104"/>
      <c r="D242" s="84"/>
    </row>
    <row r="243" spans="1:8" x14ac:dyDescent="0.25">
      <c r="A243" s="14"/>
      <c r="B243" s="14"/>
      <c r="C243" s="105"/>
      <c r="D243" s="85"/>
    </row>
    <row r="244" spans="1:8" x14ac:dyDescent="0.25">
      <c r="A244" s="124" t="s">
        <v>144</v>
      </c>
      <c r="B244" s="124"/>
      <c r="C244" s="124"/>
      <c r="D244" s="124"/>
      <c r="E244" s="124"/>
      <c r="F244" s="124"/>
      <c r="G244" s="124"/>
      <c r="H244" s="124"/>
    </row>
    <row r="245" spans="1:8" x14ac:dyDescent="0.25">
      <c r="A245" s="124" t="s">
        <v>145</v>
      </c>
      <c r="B245" s="124"/>
      <c r="C245" s="124"/>
      <c r="D245" s="124"/>
      <c r="E245" s="124"/>
      <c r="F245" s="124"/>
      <c r="G245" s="124"/>
      <c r="H245" s="124"/>
    </row>
    <row r="246" spans="1:8" ht="15" customHeight="1" x14ac:dyDescent="0.25">
      <c r="A246" s="123" t="s">
        <v>146</v>
      </c>
      <c r="B246" s="123"/>
      <c r="C246" s="123"/>
      <c r="D246" s="123"/>
      <c r="E246" s="123"/>
      <c r="F246" s="123"/>
      <c r="G246" s="123"/>
      <c r="H246" s="123"/>
    </row>
    <row r="247" spans="1:8" x14ac:dyDescent="0.25">
      <c r="A247" s="123"/>
      <c r="B247" s="123"/>
      <c r="C247" s="123"/>
      <c r="D247" s="123"/>
      <c r="E247" s="123"/>
      <c r="F247" s="123"/>
      <c r="G247" s="123"/>
      <c r="H247" s="123"/>
    </row>
    <row r="248" spans="1:8" x14ac:dyDescent="0.25">
      <c r="A248" t="s">
        <v>148</v>
      </c>
    </row>
  </sheetData>
  <autoFilter ref="A1:J237"/>
  <sortState ref="A115:AD314">
    <sortCondition ref="A115:A314"/>
  </sortState>
  <mergeCells count="4">
    <mergeCell ref="A240:H241"/>
    <mergeCell ref="A246:H247"/>
    <mergeCell ref="A244:H244"/>
    <mergeCell ref="A245:H245"/>
  </mergeCells>
  <hyperlinks>
    <hyperlink ref="A242:B242" r:id="rId1" display="https://www.sberbank.ru/ru/person/investments/broker_service/pointsofservic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zoomScale="80" zoomScaleNormal="80" workbookViewId="0">
      <selection activeCell="A2" sqref="A2:B2"/>
    </sheetView>
  </sheetViews>
  <sheetFormatPr defaultRowHeight="15" x14ac:dyDescent="0.25"/>
  <cols>
    <col min="1" max="1" width="46.5703125" customWidth="1"/>
    <col min="2" max="2" width="29.42578125" customWidth="1"/>
    <col min="3" max="3" width="8.7109375" style="9"/>
    <col min="4" max="4" width="47.28515625" customWidth="1"/>
    <col min="5" max="5" width="30.28515625" style="1" customWidth="1"/>
    <col min="7" max="7" width="15.85546875" customWidth="1"/>
  </cols>
  <sheetData>
    <row r="1" spans="1:7" ht="15.75" thickBot="1" x14ac:dyDescent="0.3">
      <c r="A1" s="74" t="s">
        <v>76</v>
      </c>
    </row>
    <row r="2" spans="1:7" ht="19.5" thickBot="1" x14ac:dyDescent="0.35">
      <c r="A2" s="125" t="s">
        <v>10</v>
      </c>
      <c r="B2" s="126"/>
      <c r="D2" s="127" t="s">
        <v>9</v>
      </c>
      <c r="E2" s="128"/>
    </row>
    <row r="3" spans="1:7" ht="15.75" x14ac:dyDescent="0.25">
      <c r="A3" s="15" t="s">
        <v>8</v>
      </c>
      <c r="B3" s="22" t="s">
        <v>149</v>
      </c>
      <c r="C3" s="9" t="s">
        <v>38</v>
      </c>
      <c r="D3" s="17" t="s">
        <v>8</v>
      </c>
      <c r="E3" s="23" t="s">
        <v>149</v>
      </c>
      <c r="F3" t="s">
        <v>38</v>
      </c>
    </row>
    <row r="4" spans="1:7" x14ac:dyDescent="0.25">
      <c r="A4" s="50" t="s">
        <v>49</v>
      </c>
      <c r="B4" s="75">
        <v>1000</v>
      </c>
      <c r="D4" s="50" t="s">
        <v>49</v>
      </c>
      <c r="E4" s="28">
        <v>1011.8</v>
      </c>
    </row>
    <row r="5" spans="1:7" x14ac:dyDescent="0.25">
      <c r="A5" s="50" t="s">
        <v>50</v>
      </c>
      <c r="B5" s="29"/>
      <c r="D5" s="50" t="s">
        <v>50</v>
      </c>
      <c r="E5" s="29"/>
    </row>
    <row r="6" spans="1:7" x14ac:dyDescent="0.25">
      <c r="A6" s="16" t="s">
        <v>0</v>
      </c>
      <c r="B6" s="18">
        <f ca="1">TODAY()</f>
        <v>45769</v>
      </c>
      <c r="D6" s="16" t="s">
        <v>0</v>
      </c>
      <c r="E6" s="18">
        <f ca="1">TODAY()</f>
        <v>45769</v>
      </c>
    </row>
    <row r="7" spans="1:7" x14ac:dyDescent="0.25">
      <c r="A7" s="50" t="s">
        <v>77</v>
      </c>
      <c r="B7" s="18">
        <f ca="1">B6+30</f>
        <v>45799</v>
      </c>
      <c r="D7" s="50" t="s">
        <v>78</v>
      </c>
      <c r="E7" s="18">
        <f ca="1">E6+30</f>
        <v>45799</v>
      </c>
    </row>
    <row r="8" spans="1:7" x14ac:dyDescent="0.25">
      <c r="A8" s="16" t="s">
        <v>1</v>
      </c>
      <c r="B8" s="78">
        <v>0.21</v>
      </c>
      <c r="D8" s="16" t="s">
        <v>1</v>
      </c>
      <c r="E8" s="78">
        <v>0.21</v>
      </c>
    </row>
    <row r="9" spans="1:7" x14ac:dyDescent="0.25">
      <c r="A9" s="50" t="s">
        <v>113</v>
      </c>
      <c r="B9" s="19">
        <f>'Список ЦБ'!M2</f>
        <v>0.25</v>
      </c>
      <c r="C9" s="14"/>
      <c r="D9" s="50" t="s">
        <v>113</v>
      </c>
      <c r="E9" s="19">
        <f>'Список ЦБ'!M3</f>
        <v>0.25</v>
      </c>
      <c r="F9" s="13"/>
    </row>
    <row r="10" spans="1:7" x14ac:dyDescent="0.25">
      <c r="A10" s="50" t="s">
        <v>58</v>
      </c>
      <c r="B10" s="19" t="s">
        <v>59</v>
      </c>
      <c r="C10" s="14"/>
      <c r="D10" s="16" t="s">
        <v>58</v>
      </c>
      <c r="E10" s="19" t="s">
        <v>59</v>
      </c>
      <c r="F10" s="13"/>
    </row>
    <row r="11" spans="1:7" ht="15.75" thickBot="1" x14ac:dyDescent="0.3">
      <c r="A11" s="50" t="s">
        <v>61</v>
      </c>
      <c r="B11" s="19" t="s">
        <v>65</v>
      </c>
      <c r="C11" s="14"/>
      <c r="D11" s="16" t="s">
        <v>61</v>
      </c>
      <c r="E11" s="19" t="s">
        <v>65</v>
      </c>
      <c r="F11" s="13"/>
    </row>
    <row r="12" spans="1:7" ht="16.5" thickBot="1" x14ac:dyDescent="0.3">
      <c r="A12" s="6" t="s">
        <v>7</v>
      </c>
      <c r="B12" s="41">
        <v>3000000</v>
      </c>
      <c r="D12" s="27" t="s">
        <v>291</v>
      </c>
      <c r="E12" s="55">
        <v>1400624</v>
      </c>
      <c r="G12" s="31"/>
    </row>
    <row r="13" spans="1:7" ht="15.75" thickBot="1" x14ac:dyDescent="0.3">
      <c r="B13" s="20" t="b">
        <f>IFERROR(B9&gt;=B22,B22)</f>
        <v>1</v>
      </c>
      <c r="E13" s="21" t="b">
        <f>IFERROR(E9&gt;=E22,E22)</f>
        <v>1</v>
      </c>
    </row>
    <row r="14" spans="1:7" ht="16.5" thickBot="1" x14ac:dyDescent="0.3">
      <c r="A14" s="6" t="s">
        <v>290</v>
      </c>
      <c r="B14" s="42">
        <f>ROUNDDOWN(((1-B9/1)*(ROUND(B12*B4,2)+ROUND(B12*B5,2)))-B16,0)</f>
        <v>2249977500</v>
      </c>
      <c r="C14" s="12"/>
      <c r="D14" s="10" t="s">
        <v>6</v>
      </c>
      <c r="E14" s="49">
        <f>ROUNDUP((E12+E16)/((1-E9/1)*(E4+E5)),0)</f>
        <v>1846</v>
      </c>
    </row>
    <row r="15" spans="1:7" x14ac:dyDescent="0.25">
      <c r="A15" s="4" t="s">
        <v>286</v>
      </c>
      <c r="B15" s="43">
        <f ca="1">ROUNDUP(B14+B16+B17,0)</f>
        <v>2289375000</v>
      </c>
      <c r="C15" s="12"/>
      <c r="D15" s="9" t="s">
        <v>286</v>
      </c>
      <c r="E15" s="45">
        <f ca="1">ROUNDUP(E12+E16+E17,0)</f>
        <v>1425151</v>
      </c>
    </row>
    <row r="16" spans="1:7" x14ac:dyDescent="0.25">
      <c r="A16" s="4" t="s">
        <v>288</v>
      </c>
      <c r="B16" s="43">
        <f>ROUNDUP(ROUNDDOWN((B12*B4*(1-B9)),-2)*0.00001,0)</f>
        <v>22500</v>
      </c>
      <c r="C16" s="12"/>
      <c r="D16" s="9" t="s">
        <v>288</v>
      </c>
      <c r="E16" s="45">
        <f>ROUNDUP(E12*0.00001,0)</f>
        <v>15</v>
      </c>
    </row>
    <row r="17" spans="1:6" x14ac:dyDescent="0.25">
      <c r="A17" s="4" t="s">
        <v>289</v>
      </c>
      <c r="B17" s="43">
        <f ca="1">ROUNDUP(((B7-B6)*(B8/360))*(B14+B16),0)</f>
        <v>39375000</v>
      </c>
      <c r="C17" s="12"/>
      <c r="D17" s="9" t="s">
        <v>287</v>
      </c>
      <c r="E17" s="45">
        <f ca="1">ROUNDUP(((E7-E6)*(E8/360))*(E12+E16),0)</f>
        <v>24512</v>
      </c>
    </row>
    <row r="18" spans="1:6" x14ac:dyDescent="0.25">
      <c r="A18" s="9" t="s">
        <v>79</v>
      </c>
      <c r="B18" s="44">
        <f>IF((1-((1/(1-B22))*(1-B23)/(1/(1-B9))))&gt;='Список ЦБ'!O2,'Список ЦБ'!O2,(1-((1/(1-B22))*(1-B23)/(1/(1-B9)))))</f>
        <v>5.0000000000000044E-2</v>
      </c>
      <c r="C18" s="12"/>
      <c r="D18" s="9" t="s">
        <v>79</v>
      </c>
      <c r="E18" s="46">
        <f>IF((1-((1/(1-E22))*(1-E23)/(1/(1-E9))))&gt;='Список ЦБ'!O3,'Список ЦБ'!O3,(1-((1/(1-E22))*(1-E23)/(1/(1-E9)))))</f>
        <v>5.0000000000000044E-2</v>
      </c>
      <c r="F18" s="8"/>
    </row>
    <row r="19" spans="1:6" x14ac:dyDescent="0.25">
      <c r="A19" s="9" t="s">
        <v>80</v>
      </c>
      <c r="B19" s="44">
        <f>IF((1-((1/(1-B22))*(1-B24)/(1/(1-B9))))&gt;='Список ЦБ'!Q2,'Список ЦБ'!Q2,(1-((1/(1-B22))*(1-B24)/(1/(1-B9)))))</f>
        <v>8.0000000000000071E-2</v>
      </c>
      <c r="C19" s="12"/>
      <c r="D19" s="9" t="s">
        <v>80</v>
      </c>
      <c r="E19" s="46">
        <f>IF((1-((1/(1-E22))*(1-E24)/(1/(1-E9))))&gt;='Список ЦБ'!Q3,'Список ЦБ'!Q3,(1-((1/(1-E22))*(1-E24)/(1/(1-E9)))))</f>
        <v>8.0000000000000071E-2</v>
      </c>
      <c r="F19" s="8"/>
    </row>
    <row r="20" spans="1:6" x14ac:dyDescent="0.25">
      <c r="A20" s="4" t="s">
        <v>81</v>
      </c>
      <c r="B20" s="76">
        <f ca="1">B4*((1-B18)+((B16+B17)/B14))</f>
        <v>967.51017510175097</v>
      </c>
      <c r="C20" s="12"/>
      <c r="D20" s="9" t="s">
        <v>81</v>
      </c>
      <c r="E20" s="47">
        <f ca="1">E4*((1-E18)+((E16+E17)/E12))</f>
        <v>978.9281160682666</v>
      </c>
    </row>
    <row r="21" spans="1:6" ht="15.75" thickBot="1" x14ac:dyDescent="0.3">
      <c r="A21" s="5" t="s">
        <v>82</v>
      </c>
      <c r="B21" s="77">
        <f ca="1">B4*(1-B19+((B16+B17)/B14))</f>
        <v>937.51017510175097</v>
      </c>
      <c r="C21" s="12"/>
      <c r="D21" s="11" t="s">
        <v>82</v>
      </c>
      <c r="E21" s="48">
        <f ca="1">E4*(1-E19+((E16+E17)/E12))</f>
        <v>948.57411606826656</v>
      </c>
    </row>
    <row r="22" spans="1:6" x14ac:dyDescent="0.25">
      <c r="A22" s="25" t="s">
        <v>11</v>
      </c>
      <c r="B22" s="80">
        <f>'Список ЦБ'!M2</f>
        <v>0.25</v>
      </c>
      <c r="D22" s="25" t="s">
        <v>11</v>
      </c>
      <c r="E22" s="80">
        <f>'Список ЦБ'!M3</f>
        <v>0.25</v>
      </c>
    </row>
    <row r="23" spans="1:6" x14ac:dyDescent="0.25">
      <c r="A23" s="26" t="s">
        <v>36</v>
      </c>
      <c r="B23" s="81">
        <f>'Список ЦБ'!N2</f>
        <v>0.05</v>
      </c>
      <c r="D23" s="26" t="s">
        <v>36</v>
      </c>
      <c r="E23" s="81">
        <f>'Список ЦБ'!N3</f>
        <v>0.05</v>
      </c>
    </row>
    <row r="24" spans="1:6" x14ac:dyDescent="0.25">
      <c r="A24" s="26" t="s">
        <v>37</v>
      </c>
      <c r="B24" s="81">
        <f>'Список ЦБ'!P2</f>
        <v>0.08</v>
      </c>
      <c r="D24" s="26" t="s">
        <v>37</v>
      </c>
      <c r="E24" s="81">
        <f>'Список ЦБ'!P3</f>
        <v>0.08</v>
      </c>
    </row>
    <row r="25" spans="1:6" ht="15.75" thickBot="1" x14ac:dyDescent="0.3">
      <c r="A25" s="82" t="s">
        <v>140</v>
      </c>
      <c r="B25" s="79" t="str">
        <f>VLOOKUP(Калькулятор!B3,'Список ЦБ'!A:B,2,0)</f>
        <v>RUB</v>
      </c>
      <c r="D25" s="82" t="s">
        <v>140</v>
      </c>
      <c r="E25" s="79" t="str">
        <f>VLOOKUP(E3,'Список ЦБ'!A:B,2,0)</f>
        <v>RUB</v>
      </c>
    </row>
    <row r="26" spans="1:6" x14ac:dyDescent="0.25">
      <c r="B26" s="2"/>
    </row>
    <row r="27" spans="1:6" x14ac:dyDescent="0.25">
      <c r="A27" t="s">
        <v>41</v>
      </c>
      <c r="B27" s="2"/>
      <c r="D27" s="30"/>
      <c r="E27" s="32"/>
    </row>
    <row r="28" spans="1:6" x14ac:dyDescent="0.25">
      <c r="A28" t="s">
        <v>48</v>
      </c>
      <c r="B28" s="1"/>
    </row>
    <row r="29" spans="1:6" x14ac:dyDescent="0.25">
      <c r="A29" t="s">
        <v>83</v>
      </c>
    </row>
    <row r="31" spans="1:6" x14ac:dyDescent="0.25">
      <c r="A31" t="s">
        <v>51</v>
      </c>
      <c r="B31" s="1"/>
    </row>
    <row r="32" spans="1:6" ht="409.5" customHeight="1" x14ac:dyDescent="0.25">
      <c r="A32" s="130" t="s">
        <v>85</v>
      </c>
      <c r="B32" s="130"/>
      <c r="C32" s="130"/>
      <c r="D32" s="130"/>
      <c r="E32" s="130"/>
    </row>
    <row r="33" spans="1:5" x14ac:dyDescent="0.25">
      <c r="A33" s="129"/>
      <c r="B33" s="129"/>
      <c r="C33" s="129"/>
      <c r="D33" s="129"/>
    </row>
    <row r="35" spans="1:5" x14ac:dyDescent="0.25">
      <c r="C35"/>
      <c r="E35" s="2"/>
    </row>
    <row r="39" spans="1:5" x14ac:dyDescent="0.25">
      <c r="C39"/>
      <c r="E39" s="7"/>
    </row>
  </sheetData>
  <protectedRanges>
    <protectedRange sqref="E3 E6:E12 B10" name="Диапазон2"/>
    <protectedRange sqref="B3:B9 E4:E5 B11:B12" name="Диапазон1"/>
  </protectedRanges>
  <mergeCells count="4">
    <mergeCell ref="A2:B2"/>
    <mergeCell ref="D2:E2"/>
    <mergeCell ref="A33:D33"/>
    <mergeCell ref="A32:E32"/>
  </mergeCells>
  <dataValidations count="1">
    <dataValidation type="list" allowBlank="1" showInputMessage="1" showErrorMessage="1" sqref="E11">
      <formula1>$T$1:$T$3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'Список ЦБ'!$W$1:$W$2</xm:f>
          </x14:formula1>
          <xm:sqref>B11</xm:sqref>
        </x14:dataValidation>
        <x14:dataValidation type="list" allowBlank="1" showInputMessage="1" showErrorMessage="1">
          <x14:formula1>
            <xm:f>'Список ЦБ'!$A:$A</xm:f>
          </x14:formula1>
          <xm:sqref>E3</xm:sqref>
        </x14:dataValidation>
        <x14:dataValidation type="list" allowBlank="1" showInputMessage="1" showErrorMessage="1" promptTitle="Выберите ЦБ">
          <x14:formula1>
            <xm:f>'Список ЦБ'!$A:$A</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7"/>
  <sheetViews>
    <sheetView zoomScale="90" zoomScaleNormal="90" workbookViewId="0">
      <selection activeCell="F18" sqref="F18"/>
    </sheetView>
  </sheetViews>
  <sheetFormatPr defaultRowHeight="15" x14ac:dyDescent="0.25"/>
  <cols>
    <col min="2" max="2" width="29.5703125" customWidth="1"/>
    <col min="3" max="3" width="30.5703125" customWidth="1"/>
    <col min="5" max="5" width="29.5703125" customWidth="1"/>
    <col min="6" max="6" width="30.5703125" customWidth="1"/>
  </cols>
  <sheetData>
    <row r="1" spans="2:6" ht="15.75" thickBot="1" x14ac:dyDescent="0.3"/>
    <row r="2" spans="2:6" ht="21.75" thickBot="1" x14ac:dyDescent="0.4">
      <c r="B2" s="131" t="s">
        <v>75</v>
      </c>
      <c r="C2" s="132"/>
      <c r="E2" s="133" t="s">
        <v>73</v>
      </c>
      <c r="F2" s="134"/>
    </row>
    <row r="3" spans="2:6" x14ac:dyDescent="0.25">
      <c r="B3" s="62"/>
      <c r="C3" s="63"/>
      <c r="E3" s="62"/>
      <c r="F3" s="63"/>
    </row>
    <row r="4" spans="2:6" x14ac:dyDescent="0.25">
      <c r="B4" s="62" t="s">
        <v>63</v>
      </c>
      <c r="C4" s="66" t="s">
        <v>62</v>
      </c>
      <c r="E4" s="62" t="s">
        <v>63</v>
      </c>
      <c r="F4" s="66" t="s">
        <v>62</v>
      </c>
    </row>
    <row r="5" spans="2:6" x14ac:dyDescent="0.25">
      <c r="B5" s="62"/>
      <c r="C5" s="64"/>
      <c r="E5" s="62"/>
      <c r="F5" s="64"/>
    </row>
    <row r="6" spans="2:6" x14ac:dyDescent="0.25">
      <c r="B6" s="62" t="s">
        <v>64</v>
      </c>
      <c r="C6" s="66" t="str">
        <f>Калькулятор!B3</f>
        <v>ОФЗ 26207</v>
      </c>
      <c r="E6" s="62" t="s">
        <v>64</v>
      </c>
      <c r="F6" s="66" t="str">
        <f>Калькулятор!E3</f>
        <v>ОФЗ 26207</v>
      </c>
    </row>
    <row r="7" spans="2:6" x14ac:dyDescent="0.25">
      <c r="B7" s="62"/>
      <c r="C7" s="64"/>
      <c r="E7" s="62"/>
      <c r="F7" s="64"/>
    </row>
    <row r="8" spans="2:6" x14ac:dyDescent="0.25">
      <c r="B8" s="62" t="s">
        <v>60</v>
      </c>
      <c r="C8" s="67" t="str">
        <f>Калькулятор!B11</f>
        <v>RB – cегодня</v>
      </c>
      <c r="E8" s="62" t="s">
        <v>60</v>
      </c>
      <c r="F8" s="67" t="str">
        <f>Калькулятор!E11</f>
        <v>RB – cегодня</v>
      </c>
    </row>
    <row r="9" spans="2:6" x14ac:dyDescent="0.25">
      <c r="B9" s="62"/>
      <c r="C9" s="64"/>
      <c r="E9" s="62"/>
      <c r="F9" s="64"/>
    </row>
    <row r="10" spans="2:6" x14ac:dyDescent="0.25">
      <c r="B10" s="62" t="s">
        <v>58</v>
      </c>
      <c r="C10" s="67" t="str">
        <f>Калькулятор!B10</f>
        <v>RUB</v>
      </c>
      <c r="E10" s="62" t="s">
        <v>58</v>
      </c>
      <c r="F10" s="67" t="str">
        <f>Калькулятор!E10</f>
        <v>RUB</v>
      </c>
    </row>
    <row r="11" spans="2:6" x14ac:dyDescent="0.25">
      <c r="B11" s="62"/>
      <c r="C11" s="64"/>
      <c r="E11" s="62"/>
      <c r="F11" s="64"/>
    </row>
    <row r="12" spans="2:6" x14ac:dyDescent="0.25">
      <c r="B12" s="62" t="s">
        <v>66</v>
      </c>
      <c r="C12" s="72">
        <f>Калькулятор!B12</f>
        <v>3000000</v>
      </c>
      <c r="E12" s="62" t="s">
        <v>74</v>
      </c>
      <c r="F12" s="73">
        <f>Калькулятор!E12</f>
        <v>1400624</v>
      </c>
    </row>
    <row r="13" spans="2:6" x14ac:dyDescent="0.25">
      <c r="B13" s="62"/>
      <c r="C13" s="68"/>
      <c r="E13" s="62"/>
      <c r="F13" s="68"/>
    </row>
    <row r="14" spans="2:6" x14ac:dyDescent="0.25">
      <c r="B14" s="62" t="s">
        <v>67</v>
      </c>
      <c r="C14" s="69">
        <f>Калькулятор!B18</f>
        <v>5.0000000000000044E-2</v>
      </c>
      <c r="E14" s="62" t="s">
        <v>67</v>
      </c>
      <c r="F14" s="69">
        <f>Калькулятор!E18</f>
        <v>5.0000000000000044E-2</v>
      </c>
    </row>
    <row r="15" spans="2:6" x14ac:dyDescent="0.25">
      <c r="B15" s="62"/>
      <c r="C15" s="71"/>
      <c r="E15" s="62"/>
      <c r="F15" s="71"/>
    </row>
    <row r="16" spans="2:6" x14ac:dyDescent="0.25">
      <c r="B16" s="62" t="s">
        <v>68</v>
      </c>
      <c r="C16" s="69">
        <f>Калькулятор!B19</f>
        <v>8.0000000000000071E-2</v>
      </c>
      <c r="E16" s="62" t="s">
        <v>68</v>
      </c>
      <c r="F16" s="69">
        <f>Калькулятор!E19</f>
        <v>8.0000000000000071E-2</v>
      </c>
    </row>
    <row r="17" spans="2:6" x14ac:dyDescent="0.25">
      <c r="B17" s="62"/>
      <c r="C17" s="68"/>
      <c r="E17" s="62"/>
      <c r="F17" s="68"/>
    </row>
    <row r="18" spans="2:6" x14ac:dyDescent="0.25">
      <c r="B18" s="62" t="s">
        <v>69</v>
      </c>
      <c r="C18" s="69">
        <f>Калькулятор!B8</f>
        <v>0.21</v>
      </c>
      <c r="E18" s="62" t="s">
        <v>69</v>
      </c>
      <c r="F18" s="69">
        <f>Калькулятор!E8</f>
        <v>0.21</v>
      </c>
    </row>
    <row r="19" spans="2:6" x14ac:dyDescent="0.25">
      <c r="B19" s="62"/>
      <c r="C19" s="64"/>
      <c r="E19" s="62"/>
      <c r="F19" s="64"/>
    </row>
    <row r="20" spans="2:6" x14ac:dyDescent="0.25">
      <c r="B20" s="62" t="s">
        <v>70</v>
      </c>
      <c r="C20" s="66" t="s">
        <v>71</v>
      </c>
      <c r="E20" s="62" t="s">
        <v>70</v>
      </c>
      <c r="F20" s="66" t="s">
        <v>71</v>
      </c>
    </row>
    <row r="21" spans="2:6" x14ac:dyDescent="0.25">
      <c r="B21" s="62"/>
      <c r="C21" s="64"/>
      <c r="E21" s="62"/>
      <c r="F21" s="64"/>
    </row>
    <row r="22" spans="2:6" x14ac:dyDescent="0.25">
      <c r="B22" s="62" t="s">
        <v>72</v>
      </c>
      <c r="C22" s="70">
        <f ca="1">Калькулятор!B7-Калькулятор!B6</f>
        <v>30</v>
      </c>
      <c r="E22" s="62" t="s">
        <v>72</v>
      </c>
      <c r="F22" s="70">
        <f ca="1">Калькулятор!E7-Калькулятор!E6</f>
        <v>30</v>
      </c>
    </row>
    <row r="23" spans="2:6" ht="15.75" thickBot="1" x14ac:dyDescent="0.3">
      <c r="B23" s="61"/>
      <c r="C23" s="65"/>
      <c r="E23" s="61"/>
      <c r="F23" s="65"/>
    </row>
    <row r="24" spans="2:6" x14ac:dyDescent="0.25">
      <c r="C24" s="60"/>
      <c r="F24" s="60"/>
    </row>
    <row r="25" spans="2:6" x14ac:dyDescent="0.25">
      <c r="C25" s="60"/>
      <c r="F25" s="60"/>
    </row>
    <row r="26" spans="2:6" x14ac:dyDescent="0.25">
      <c r="C26" s="60"/>
      <c r="F26" s="60"/>
    </row>
    <row r="27" spans="2:6" x14ac:dyDescent="0.25">
      <c r="C27" s="60"/>
      <c r="F27" s="60"/>
    </row>
  </sheetData>
  <sheetProtection algorithmName="SHA-512" hashValue="nLxBfk66RjAfp2WLWH/v8Hq603GK9lhxpTGE5nJuYPRkM1h5YE2uKpOoN43qZrGhRHhRe266/Wzc89m2LVqxpA==" saltValue="5WhFcKGg9lTquJxZns2GDQ==" spinCount="100000" sheet="1" objects="1" scenarios="1"/>
  <mergeCells count="2">
    <mergeCell ref="B2:C2"/>
    <mergeCell ref="E2:F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Список ЦБ</vt:lpstr>
      <vt:lpstr>Калькулятор</vt:lpstr>
      <vt:lpstr>Поручения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2025-04-22T13:06:24Z</dcterms:modified>
</cp:coreProperties>
</file>